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軽費部会入居者調査\1909 本調査\"/>
    </mc:Choice>
  </mc:AlternateContent>
  <bookViews>
    <workbookView xWindow="-120" yWindow="-120" windowWidth="20730" windowHeight="11160" activeTab="1"/>
  </bookViews>
  <sheets>
    <sheet name="（別紙）活動調査" sheetId="5" r:id="rId1"/>
    <sheet name="軽費調査項目" sheetId="3" r:id="rId2"/>
    <sheet name="調査項目入力規則" sheetId="6" r:id="rId3"/>
  </sheets>
  <definedNames>
    <definedName name="_xlnm.Print_Area" localSheetId="1">軽費調査項目!$A$1:$BD$159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Z54" i="3" l="1"/>
  <c r="BU97" i="3" l="1"/>
  <c r="CB61" i="3"/>
  <c r="CA61" i="3"/>
  <c r="BZ61" i="3"/>
  <c r="BY61" i="3"/>
  <c r="BX61" i="3"/>
  <c r="BW61" i="3"/>
  <c r="BV61" i="3"/>
  <c r="BU61" i="3"/>
  <c r="CD57" i="3"/>
  <c r="CC57" i="3"/>
  <c r="CB57" i="3"/>
  <c r="CA57" i="3"/>
  <c r="BZ57" i="3"/>
  <c r="BY57" i="3"/>
  <c r="BX57" i="3"/>
  <c r="BW57" i="3"/>
  <c r="BV57" i="3"/>
  <c r="BU57" i="3"/>
  <c r="CB59" i="3"/>
  <c r="CA59" i="3"/>
  <c r="BZ59" i="3"/>
  <c r="BY59" i="3"/>
  <c r="BX59" i="3"/>
  <c r="BW59" i="3"/>
  <c r="BV59" i="3"/>
  <c r="BU59" i="3"/>
  <c r="BU54" i="3"/>
  <c r="BY54" i="3"/>
  <c r="BX54" i="3"/>
  <c r="BW54" i="3"/>
  <c r="BV54" i="3"/>
  <c r="BV43" i="3"/>
  <c r="BU43" i="3"/>
  <c r="BZ43" i="3"/>
  <c r="CB43" i="3"/>
  <c r="CA43" i="3"/>
  <c r="BY43" i="3"/>
  <c r="BX43" i="3"/>
  <c r="BW43" i="3"/>
  <c r="F41" i="3"/>
  <c r="F111" i="3"/>
  <c r="BY113" i="3"/>
  <c r="BZ113" i="3"/>
  <c r="EK113" i="3" s="1"/>
  <c r="BV113" i="3" s="1"/>
  <c r="CQ113" i="3"/>
  <c r="H111" i="3"/>
  <c r="BX113" i="3" l="1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CZ113" i="3"/>
  <c r="DA113" i="3"/>
  <c r="DB113" i="3"/>
  <c r="DC113" i="3"/>
  <c r="DD113" i="3"/>
  <c r="DE113" i="3"/>
  <c r="DF113" i="3"/>
  <c r="DG113" i="3"/>
  <c r="DH113" i="3"/>
  <c r="DI113" i="3"/>
  <c r="DJ113" i="3"/>
  <c r="DK113" i="3"/>
  <c r="DL113" i="3"/>
  <c r="DM113" i="3"/>
  <c r="DN113" i="3"/>
  <c r="DO113" i="3"/>
  <c r="DP113" i="3"/>
  <c r="DQ113" i="3"/>
  <c r="DR113" i="3"/>
  <c r="DS113" i="3"/>
  <c r="DT113" i="3"/>
  <c r="DU113" i="3"/>
  <c r="DV113" i="3"/>
  <c r="DW113" i="3"/>
  <c r="DX113" i="3"/>
  <c r="DY113" i="3"/>
  <c r="DZ113" i="3"/>
  <c r="EA113" i="3"/>
  <c r="EB113" i="3"/>
  <c r="EC113" i="3"/>
  <c r="ED113" i="3"/>
  <c r="EE113" i="3"/>
  <c r="EF113" i="3"/>
  <c r="EG113" i="3"/>
  <c r="EH113" i="3"/>
  <c r="EI113" i="3"/>
  <c r="EJ113" i="3"/>
  <c r="BX115" i="3"/>
  <c r="BY115" i="3"/>
  <c r="BZ115" i="3"/>
  <c r="CA115" i="3"/>
  <c r="CB115" i="3"/>
  <c r="CC115" i="3"/>
  <c r="BX117" i="3"/>
  <c r="BY117" i="3"/>
  <c r="BZ117" i="3"/>
  <c r="CA117" i="3"/>
  <c r="CB117" i="3"/>
  <c r="BX120" i="3"/>
  <c r="BY120" i="3"/>
  <c r="BZ120" i="3"/>
  <c r="CA120" i="3"/>
  <c r="BX121" i="3"/>
  <c r="BY121" i="3"/>
  <c r="BZ121" i="3"/>
  <c r="CA121" i="3"/>
  <c r="BX122" i="3"/>
  <c r="BY122" i="3"/>
  <c r="BZ122" i="3"/>
  <c r="CA122" i="3"/>
  <c r="BZ123" i="3"/>
  <c r="BX125" i="3"/>
  <c r="BY125" i="3"/>
  <c r="BZ125" i="3"/>
  <c r="BX126" i="3"/>
  <c r="BY126" i="3"/>
  <c r="BZ126" i="3"/>
  <c r="BX127" i="3"/>
  <c r="BY127" i="3"/>
  <c r="BZ127" i="3"/>
  <c r="BX130" i="3"/>
  <c r="BY130" i="3"/>
  <c r="BX131" i="3"/>
  <c r="BY131" i="3"/>
  <c r="BX132" i="3"/>
  <c r="BX133" i="3" s="1"/>
  <c r="BY132" i="3"/>
  <c r="BX135" i="3"/>
  <c r="BY135" i="3"/>
  <c r="BZ135" i="3"/>
  <c r="BX136" i="3"/>
  <c r="BY136" i="3"/>
  <c r="BZ136" i="3"/>
  <c r="BX137" i="3"/>
  <c r="BY137" i="3"/>
  <c r="BZ137" i="3"/>
  <c r="BX140" i="3"/>
  <c r="BY140" i="3"/>
  <c r="BX141" i="3"/>
  <c r="BY141" i="3"/>
  <c r="BX142" i="3"/>
  <c r="BY142" i="3"/>
  <c r="BX145" i="3"/>
  <c r="BX146" i="3"/>
  <c r="BX147" i="3"/>
  <c r="BX150" i="3"/>
  <c r="BY150" i="3"/>
  <c r="BX151" i="3"/>
  <c r="BY151" i="3"/>
  <c r="BX152" i="3"/>
  <c r="BX153" i="3" s="1"/>
  <c r="BY152" i="3"/>
  <c r="BX155" i="3"/>
  <c r="BY155" i="3"/>
  <c r="BZ155" i="3"/>
  <c r="BX156" i="3"/>
  <c r="BY156" i="3"/>
  <c r="BZ156" i="3"/>
  <c r="BX157" i="3"/>
  <c r="BY157" i="3"/>
  <c r="BZ157" i="3"/>
  <c r="BX161" i="3"/>
  <c r="BX164" i="3"/>
  <c r="BX167" i="3"/>
  <c r="BY143" i="3" l="1"/>
  <c r="BY153" i="3"/>
  <c r="BY133" i="3"/>
  <c r="CA123" i="3"/>
  <c r="BY123" i="3"/>
  <c r="BX128" i="3"/>
  <c r="BX123" i="3"/>
  <c r="BX143" i="3"/>
  <c r="BZ158" i="3"/>
  <c r="BX158" i="3"/>
  <c r="BX148" i="3"/>
  <c r="BX138" i="3"/>
  <c r="BZ128" i="3"/>
  <c r="BY158" i="3"/>
  <c r="BZ138" i="3"/>
  <c r="BY138" i="3"/>
  <c r="BY128" i="3"/>
  <c r="BW167" i="3"/>
  <c r="BV167" i="3"/>
  <c r="BU167" i="3"/>
  <c r="BW164" i="3"/>
  <c r="BV164" i="3"/>
  <c r="BU164" i="3"/>
  <c r="BW161" i="3"/>
  <c r="BV161" i="3"/>
  <c r="BU161" i="3"/>
  <c r="BW156" i="3"/>
  <c r="BW157" i="3"/>
  <c r="BW155" i="3"/>
  <c r="BV156" i="3"/>
  <c r="BV157" i="3"/>
  <c r="BV155" i="3"/>
  <c r="BU156" i="3"/>
  <c r="BU157" i="3"/>
  <c r="BU155" i="3"/>
  <c r="BW151" i="3"/>
  <c r="BW152" i="3"/>
  <c r="BW150" i="3"/>
  <c r="BV151" i="3"/>
  <c r="BV152" i="3"/>
  <c r="BV150" i="3"/>
  <c r="BU151" i="3"/>
  <c r="BU152" i="3"/>
  <c r="BU150" i="3"/>
  <c r="BW146" i="3"/>
  <c r="BW147" i="3"/>
  <c r="BW145" i="3"/>
  <c r="BV145" i="3"/>
  <c r="BV146" i="3"/>
  <c r="BV147" i="3"/>
  <c r="BU146" i="3"/>
  <c r="BU147" i="3"/>
  <c r="BU145" i="3"/>
  <c r="BU140" i="3"/>
  <c r="BW141" i="3"/>
  <c r="BW142" i="3"/>
  <c r="BW140" i="3"/>
  <c r="BV141" i="3"/>
  <c r="BV142" i="3"/>
  <c r="BV140" i="3"/>
  <c r="BU141" i="3"/>
  <c r="BU142" i="3"/>
  <c r="BW136" i="3"/>
  <c r="BW137" i="3"/>
  <c r="BW135" i="3"/>
  <c r="BV136" i="3"/>
  <c r="BV137" i="3"/>
  <c r="BV135" i="3"/>
  <c r="BU136" i="3"/>
  <c r="BU137" i="3"/>
  <c r="BU135" i="3"/>
  <c r="BU130" i="3"/>
  <c r="BV125" i="3"/>
  <c r="BW131" i="3"/>
  <c r="BW132" i="3"/>
  <c r="BW130" i="3"/>
  <c r="BV132" i="3"/>
  <c r="BV131" i="3"/>
  <c r="BV130" i="3"/>
  <c r="BU132" i="3"/>
  <c r="BU131" i="3"/>
  <c r="BU125" i="3"/>
  <c r="BU115" i="3"/>
  <c r="BW126" i="3"/>
  <c r="BW127" i="3"/>
  <c r="BW125" i="3"/>
  <c r="BV126" i="3"/>
  <c r="BV127" i="3"/>
  <c r="BU126" i="3"/>
  <c r="BU127" i="3"/>
  <c r="BU120" i="3"/>
  <c r="BU121" i="3"/>
  <c r="BU122" i="3"/>
  <c r="BW121" i="3"/>
  <c r="BW122" i="3"/>
  <c r="BW120" i="3"/>
  <c r="BV121" i="3"/>
  <c r="BV122" i="3"/>
  <c r="BV120" i="3"/>
  <c r="BV117" i="3"/>
  <c r="BW117" i="3"/>
  <c r="BU117" i="3"/>
  <c r="BW115" i="3"/>
  <c r="BV115" i="3"/>
  <c r="BZ111" i="3"/>
  <c r="BY111" i="3"/>
  <c r="BX111" i="3"/>
  <c r="BW111" i="3"/>
  <c r="BV111" i="3"/>
  <c r="BU111" i="3"/>
  <c r="BX109" i="3"/>
  <c r="BW109" i="3"/>
  <c r="BV109" i="3"/>
  <c r="BU109" i="3"/>
  <c r="CD103" i="3"/>
  <c r="CD104" i="3"/>
  <c r="CD105" i="3"/>
  <c r="CD106" i="3"/>
  <c r="CD102" i="3"/>
  <c r="CC103" i="3"/>
  <c r="CC104" i="3"/>
  <c r="CC105" i="3"/>
  <c r="CC106" i="3"/>
  <c r="CC102" i="3"/>
  <c r="CB103" i="3"/>
  <c r="CB104" i="3"/>
  <c r="CB105" i="3"/>
  <c r="CB106" i="3"/>
  <c r="CB102" i="3"/>
  <c r="CA104" i="3"/>
  <c r="CA105" i="3"/>
  <c r="CA106" i="3"/>
  <c r="CA103" i="3"/>
  <c r="CA102" i="3"/>
  <c r="BY103" i="3"/>
  <c r="BY104" i="3"/>
  <c r="BY105" i="3"/>
  <c r="BY106" i="3"/>
  <c r="BY102" i="3"/>
  <c r="BX103" i="3"/>
  <c r="BX104" i="3"/>
  <c r="BX105" i="3"/>
  <c r="BX106" i="3"/>
  <c r="BX102" i="3"/>
  <c r="BW103" i="3"/>
  <c r="BW104" i="3"/>
  <c r="BW105" i="3"/>
  <c r="BW106" i="3"/>
  <c r="BW102" i="3"/>
  <c r="BV103" i="3"/>
  <c r="BV104" i="3"/>
  <c r="BV105" i="3"/>
  <c r="BV106" i="3"/>
  <c r="BV102" i="3"/>
  <c r="BU104" i="3"/>
  <c r="BU106" i="3"/>
  <c r="BU105" i="3"/>
  <c r="BU103" i="3"/>
  <c r="BU102" i="3"/>
  <c r="BX99" i="3"/>
  <c r="BX98" i="3"/>
  <c r="BX97" i="3"/>
  <c r="BW99" i="3"/>
  <c r="BW98" i="3"/>
  <c r="BW97" i="3"/>
  <c r="BV99" i="3"/>
  <c r="BV98" i="3"/>
  <c r="BV97" i="3"/>
  <c r="BU99" i="3"/>
  <c r="BU98" i="3"/>
  <c r="CB95" i="3"/>
  <c r="CA95" i="3"/>
  <c r="BZ95" i="3"/>
  <c r="BY95" i="3"/>
  <c r="BX95" i="3"/>
  <c r="BW95" i="3"/>
  <c r="BV95" i="3"/>
  <c r="BU95" i="3"/>
  <c r="BV93" i="3"/>
  <c r="BV92" i="3"/>
  <c r="BU92" i="3"/>
  <c r="BY89" i="3"/>
  <c r="CD87" i="3"/>
  <c r="CE87" i="3"/>
  <c r="CF87" i="3"/>
  <c r="CG87" i="3"/>
  <c r="CH87" i="3"/>
  <c r="CI87" i="3"/>
  <c r="CA87" i="3"/>
  <c r="BZ87" i="3"/>
  <c r="BV87" i="3"/>
  <c r="BU87" i="3"/>
  <c r="BU84" i="3"/>
  <c r="BW89" i="3"/>
  <c r="BV89" i="3"/>
  <c r="BU89" i="3"/>
  <c r="BX89" i="3"/>
  <c r="CB87" i="3"/>
  <c r="CC87" i="3"/>
  <c r="BZ106" i="3"/>
  <c r="BZ105" i="3"/>
  <c r="BZ104" i="3"/>
  <c r="BZ103" i="3"/>
  <c r="BZ102" i="3"/>
  <c r="BY87" i="3"/>
  <c r="BX87" i="3"/>
  <c r="BW87" i="3"/>
  <c r="BU158" i="3" l="1"/>
  <c r="BV158" i="3"/>
  <c r="BW158" i="3"/>
  <c r="BV148" i="3"/>
  <c r="BW148" i="3"/>
  <c r="BU148" i="3"/>
  <c r="BW138" i="3"/>
  <c r="BV138" i="3"/>
  <c r="BU138" i="3"/>
  <c r="BW128" i="3"/>
  <c r="BV128" i="3"/>
  <c r="BU128" i="3"/>
  <c r="BV123" i="3"/>
  <c r="BV143" i="3"/>
  <c r="BV133" i="3"/>
  <c r="BV153" i="3"/>
  <c r="BU133" i="3"/>
  <c r="BW133" i="3"/>
  <c r="BU153" i="3"/>
  <c r="BW153" i="3"/>
  <c r="BU123" i="3"/>
  <c r="BW123" i="3"/>
  <c r="BU143" i="3"/>
  <c r="BW143" i="3"/>
  <c r="BZ107" i="3"/>
  <c r="CC107" i="3"/>
  <c r="CA107" i="3"/>
  <c r="CB107" i="3"/>
  <c r="BW107" i="3"/>
  <c r="BX107" i="3"/>
  <c r="BY107" i="3"/>
  <c r="CD107" i="3"/>
  <c r="BV107" i="3"/>
  <c r="BU107" i="3"/>
  <c r="BX100" i="3"/>
  <c r="BW100" i="3"/>
  <c r="BU100" i="3"/>
  <c r="BV100" i="3"/>
  <c r="G111" i="3" l="1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CA84" i="3"/>
  <c r="BZ84" i="3"/>
  <c r="BY84" i="3"/>
  <c r="BX84" i="3"/>
  <c r="BW84" i="3"/>
  <c r="BV84" i="3"/>
  <c r="F9" i="3"/>
</calcChain>
</file>

<file path=xl/sharedStrings.xml><?xml version="1.0" encoding="utf-8"?>
<sst xmlns="http://schemas.openxmlformats.org/spreadsheetml/2006/main" count="939" uniqueCount="415">
  <si>
    <t>１．</t>
    <phoneticPr fontId="1"/>
  </si>
  <si>
    <t>２．</t>
  </si>
  <si>
    <t>３．</t>
  </si>
  <si>
    <t>４．</t>
  </si>
  <si>
    <t>５．</t>
  </si>
  <si>
    <t>入居者の状況</t>
    <rPh sb="0" eb="3">
      <t>ニュウキョシャ</t>
    </rPh>
    <rPh sb="4" eb="6">
      <t>ジョウキョウ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</si>
  <si>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</si>
  <si>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</si>
  <si>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その他</t>
    <rPh sb="2" eb="3">
      <t>タ</t>
    </rPh>
    <phoneticPr fontId="1"/>
  </si>
  <si>
    <t>　</t>
    <phoneticPr fontId="1"/>
  </si>
  <si>
    <t>設立年月日</t>
    <rPh sb="0" eb="2">
      <t>セツリツ</t>
    </rPh>
    <rPh sb="2" eb="5">
      <t>ネンガッピ</t>
    </rPh>
    <phoneticPr fontId="1"/>
  </si>
  <si>
    <t>種類</t>
    <rPh sb="0" eb="2">
      <t>シュルイ</t>
    </rPh>
    <phoneticPr fontId="1"/>
  </si>
  <si>
    <t>単独・併設</t>
    <rPh sb="0" eb="2">
      <t>タンドク</t>
    </rPh>
    <rPh sb="3" eb="5">
      <t>ヘイセツ</t>
    </rPh>
    <phoneticPr fontId="1"/>
  </si>
  <si>
    <t>定員</t>
    <rPh sb="0" eb="2">
      <t>テイイン</t>
    </rPh>
    <phoneticPr fontId="1"/>
  </si>
  <si>
    <t>入居・待機状況</t>
    <rPh sb="0" eb="2">
      <t>ニュウキョ</t>
    </rPh>
    <rPh sb="3" eb="5">
      <t>タイキ</t>
    </rPh>
    <rPh sb="5" eb="7">
      <t>ジョウキョウ</t>
    </rPh>
    <phoneticPr fontId="1"/>
  </si>
  <si>
    <t>収入の状況(年収）</t>
    <rPh sb="0" eb="2">
      <t>シュウニュウ</t>
    </rPh>
    <rPh sb="3" eb="5">
      <t>ジョウキョウ</t>
    </rPh>
    <rPh sb="6" eb="8">
      <t>ネンシュウ</t>
    </rPh>
    <phoneticPr fontId="1"/>
  </si>
  <si>
    <t>介護保険の利用状況</t>
    <rPh sb="0" eb="2">
      <t>カイゴ</t>
    </rPh>
    <rPh sb="2" eb="4">
      <t>ホケン</t>
    </rPh>
    <rPh sb="5" eb="7">
      <t>リヨウ</t>
    </rPh>
    <rPh sb="7" eb="9">
      <t>ジョウキョウ</t>
    </rPh>
    <phoneticPr fontId="1"/>
  </si>
  <si>
    <t>脳疾患関係</t>
    <rPh sb="0" eb="1">
      <t>ノウ</t>
    </rPh>
    <rPh sb="1" eb="3">
      <t>シッカン</t>
    </rPh>
    <rPh sb="3" eb="5">
      <t>カンケイ</t>
    </rPh>
    <phoneticPr fontId="1"/>
  </si>
  <si>
    <t>心臓疾患関係</t>
    <rPh sb="0" eb="2">
      <t>シンゾウ</t>
    </rPh>
    <rPh sb="2" eb="4">
      <t>シッカン</t>
    </rPh>
    <rPh sb="4" eb="6">
      <t>カンケイ</t>
    </rPh>
    <phoneticPr fontId="1"/>
  </si>
  <si>
    <t>精神疾患</t>
    <rPh sb="0" eb="2">
      <t>セイシン</t>
    </rPh>
    <rPh sb="2" eb="4">
      <t>シッカン</t>
    </rPh>
    <phoneticPr fontId="1"/>
  </si>
  <si>
    <t>認知症</t>
    <rPh sb="0" eb="3">
      <t>ニンチショウ</t>
    </rPh>
    <phoneticPr fontId="1"/>
  </si>
  <si>
    <t>骨折等後遺症</t>
    <rPh sb="0" eb="2">
      <t>コッセツ</t>
    </rPh>
    <rPh sb="2" eb="3">
      <t>トウ</t>
    </rPh>
    <rPh sb="3" eb="6">
      <t>コウイショウ</t>
    </rPh>
    <phoneticPr fontId="1"/>
  </si>
  <si>
    <t>糖尿病</t>
    <rPh sb="0" eb="3">
      <t>トウニョウビョウ</t>
    </rPh>
    <phoneticPr fontId="1"/>
  </si>
  <si>
    <t>関節炎等</t>
    <rPh sb="0" eb="3">
      <t>カンセツエン</t>
    </rPh>
    <rPh sb="3" eb="4">
      <t>トウ</t>
    </rPh>
    <phoneticPr fontId="1"/>
  </si>
  <si>
    <t>皮膚疾患等</t>
    <rPh sb="0" eb="2">
      <t>ヒフ</t>
    </rPh>
    <rPh sb="2" eb="4">
      <t>シッカン</t>
    </rPh>
    <rPh sb="4" eb="5">
      <t>トウ</t>
    </rPh>
    <phoneticPr fontId="1"/>
  </si>
  <si>
    <t>悪性腫瘍</t>
    <rPh sb="0" eb="2">
      <t>アクセイ</t>
    </rPh>
    <rPh sb="2" eb="4">
      <t>シュヨウ</t>
    </rPh>
    <phoneticPr fontId="1"/>
  </si>
  <si>
    <t>生活支援サービス</t>
    <rPh sb="0" eb="2">
      <t>セイカツ</t>
    </rPh>
    <rPh sb="2" eb="4">
      <t>シエン</t>
    </rPh>
    <phoneticPr fontId="1"/>
  </si>
  <si>
    <t>治療食等特別な食事サービス</t>
    <rPh sb="0" eb="3">
      <t>チリョウショク</t>
    </rPh>
    <rPh sb="3" eb="4">
      <t>トウ</t>
    </rPh>
    <rPh sb="4" eb="6">
      <t>トクベツ</t>
    </rPh>
    <rPh sb="7" eb="9">
      <t>ショクジ</t>
    </rPh>
    <phoneticPr fontId="1"/>
  </si>
  <si>
    <t>共用スペースの清掃</t>
    <rPh sb="0" eb="2">
      <t>キョウヨウ</t>
    </rPh>
    <rPh sb="7" eb="9">
      <t>セイソウ</t>
    </rPh>
    <phoneticPr fontId="1"/>
  </si>
  <si>
    <t>冷蔵庫の管理</t>
    <rPh sb="0" eb="3">
      <t>レイゾウコ</t>
    </rPh>
    <rPh sb="4" eb="6">
      <t>カンリ</t>
    </rPh>
    <phoneticPr fontId="1"/>
  </si>
  <si>
    <t>居室の清掃等の管理</t>
    <rPh sb="0" eb="2">
      <t>キョシツ</t>
    </rPh>
    <rPh sb="3" eb="5">
      <t>セイソウ</t>
    </rPh>
    <rPh sb="5" eb="6">
      <t>トウ</t>
    </rPh>
    <rPh sb="7" eb="9">
      <t>カンリ</t>
    </rPh>
    <phoneticPr fontId="1"/>
  </si>
  <si>
    <t>新聞・郵便物等の取次</t>
    <rPh sb="0" eb="2">
      <t>シンブン</t>
    </rPh>
    <rPh sb="3" eb="6">
      <t>ユウビンブツ</t>
    </rPh>
    <rPh sb="6" eb="7">
      <t>トウ</t>
    </rPh>
    <rPh sb="8" eb="10">
      <t>トリツギ</t>
    </rPh>
    <phoneticPr fontId="1"/>
  </si>
  <si>
    <t>緊急時の対応</t>
    <rPh sb="0" eb="3">
      <t>キンキュウジ</t>
    </rPh>
    <rPh sb="4" eb="6">
      <t>タイオウ</t>
    </rPh>
    <phoneticPr fontId="1"/>
  </si>
  <si>
    <t>買物・通院支援</t>
    <rPh sb="0" eb="2">
      <t>カイモノ</t>
    </rPh>
    <rPh sb="3" eb="5">
      <t>ツウイン</t>
    </rPh>
    <rPh sb="5" eb="7">
      <t>シエン</t>
    </rPh>
    <phoneticPr fontId="1"/>
  </si>
  <si>
    <t>ゴミ出し</t>
    <rPh sb="2" eb="3">
      <t>ダ</t>
    </rPh>
    <phoneticPr fontId="1"/>
  </si>
  <si>
    <t>１１．</t>
  </si>
  <si>
    <t>平成31年度　軽費老人ホーム・ケアハウス実態調査</t>
    <rPh sb="0" eb="2">
      <t>ヘイセイ</t>
    </rPh>
    <rPh sb="4" eb="6">
      <t>ネンド</t>
    </rPh>
    <rPh sb="7" eb="11">
      <t>ケイヒロウジン</t>
    </rPh>
    <rPh sb="20" eb="22">
      <t>ジッタイ</t>
    </rPh>
    <rPh sb="22" eb="24">
      <t>チョウサ</t>
    </rPh>
    <phoneticPr fontId="1"/>
  </si>
  <si>
    <t>目的</t>
    <rPh sb="0" eb="2">
      <t>モクテキ</t>
    </rPh>
    <phoneticPr fontId="1"/>
  </si>
  <si>
    <t>軽費老人ホーム・ケアハウスの専門性の可視化（仮）</t>
    <rPh sb="0" eb="4">
      <t>ケイヒロウジン</t>
    </rPh>
    <rPh sb="14" eb="17">
      <t>センモンセイ</t>
    </rPh>
    <rPh sb="18" eb="20">
      <t>カシ</t>
    </rPh>
    <rPh sb="20" eb="21">
      <t>カ</t>
    </rPh>
    <rPh sb="22" eb="23">
      <t>カリ</t>
    </rPh>
    <phoneticPr fontId="1"/>
  </si>
  <si>
    <t>【平成16年度の調査内容】</t>
    <rPh sb="1" eb="3">
      <t>ヘイセイ</t>
    </rPh>
    <rPh sb="5" eb="7">
      <t>ネンド</t>
    </rPh>
    <rPh sb="8" eb="10">
      <t>チョウサ</t>
    </rPh>
    <rPh sb="10" eb="12">
      <t>ナイヨウ</t>
    </rPh>
    <phoneticPr fontId="1"/>
  </si>
  <si>
    <t>家族関係の調整</t>
    <rPh sb="0" eb="4">
      <t>カゾクカンケイ</t>
    </rPh>
    <rPh sb="5" eb="7">
      <t>チョウセイ</t>
    </rPh>
    <phoneticPr fontId="1"/>
  </si>
  <si>
    <t>①</t>
    <phoneticPr fontId="1"/>
  </si>
  <si>
    <t>集い型　（　仲間と集まる、食事会に参加、ダンスに行く、趣味のクラブに参加　）</t>
    <rPh sb="0" eb="1">
      <t>ツド</t>
    </rPh>
    <rPh sb="2" eb="3">
      <t>ガタ</t>
    </rPh>
    <rPh sb="6" eb="8">
      <t>ナカマ</t>
    </rPh>
    <rPh sb="9" eb="10">
      <t>アツ</t>
    </rPh>
    <rPh sb="13" eb="15">
      <t>ショクジ</t>
    </rPh>
    <rPh sb="15" eb="16">
      <t>カイ</t>
    </rPh>
    <rPh sb="17" eb="19">
      <t>サンカ</t>
    </rPh>
    <rPh sb="24" eb="25">
      <t>イ</t>
    </rPh>
    <rPh sb="27" eb="29">
      <t>シュミ</t>
    </rPh>
    <rPh sb="34" eb="36">
      <t>サンカ</t>
    </rPh>
    <phoneticPr fontId="1"/>
  </si>
  <si>
    <t>㋑</t>
    <phoneticPr fontId="1"/>
  </si>
  <si>
    <t>②　</t>
    <phoneticPr fontId="1"/>
  </si>
  <si>
    <t>思考・探究型　（　読書、クイズを解く、お菓子作り、学習会に参加　）</t>
    <rPh sb="0" eb="2">
      <t>シコウ</t>
    </rPh>
    <rPh sb="3" eb="5">
      <t>タンキュウ</t>
    </rPh>
    <rPh sb="5" eb="6">
      <t>ガタ</t>
    </rPh>
    <rPh sb="9" eb="11">
      <t>ドクショ</t>
    </rPh>
    <rPh sb="16" eb="17">
      <t>ト</t>
    </rPh>
    <rPh sb="20" eb="22">
      <t>カシ</t>
    </rPh>
    <rPh sb="22" eb="23">
      <t>ヅク</t>
    </rPh>
    <rPh sb="25" eb="27">
      <t>ガクシュウ</t>
    </rPh>
    <rPh sb="27" eb="28">
      <t>カイ</t>
    </rPh>
    <rPh sb="29" eb="31">
      <t>サンカ</t>
    </rPh>
    <phoneticPr fontId="1"/>
  </si>
  <si>
    <t>➂</t>
    <phoneticPr fontId="1"/>
  </si>
  <si>
    <t>創作型　（　絵を描く、木工に取組む、手芸・料理をする　）</t>
    <rPh sb="0" eb="2">
      <t>ソウサク</t>
    </rPh>
    <rPh sb="2" eb="3">
      <t>ガタ</t>
    </rPh>
    <rPh sb="6" eb="7">
      <t>エ</t>
    </rPh>
    <rPh sb="8" eb="9">
      <t>カ</t>
    </rPh>
    <rPh sb="11" eb="13">
      <t>モッコウ</t>
    </rPh>
    <rPh sb="14" eb="16">
      <t>トリク</t>
    </rPh>
    <rPh sb="18" eb="20">
      <t>シュゲイ</t>
    </rPh>
    <rPh sb="21" eb="23">
      <t>リョウリ</t>
    </rPh>
    <phoneticPr fontId="1"/>
  </si>
  <si>
    <t>④</t>
    <phoneticPr fontId="1"/>
  </si>
  <si>
    <t>身体運動型　（　スポーツ、ゲーム、野外活動　）</t>
    <rPh sb="0" eb="2">
      <t>シンタイ</t>
    </rPh>
    <rPh sb="2" eb="5">
      <t>ウンドウガタ</t>
    </rPh>
    <rPh sb="17" eb="19">
      <t>ヤガイ</t>
    </rPh>
    <rPh sb="19" eb="21">
      <t>カツドウ</t>
    </rPh>
    <phoneticPr fontId="1"/>
  </si>
  <si>
    <t>⑤</t>
    <phoneticPr fontId="1"/>
  </si>
  <si>
    <t>精神型　（　宗教活動、瞑想、リラクゼーション　）</t>
    <rPh sb="0" eb="2">
      <t>セイシン</t>
    </rPh>
    <rPh sb="2" eb="3">
      <t>ガタ</t>
    </rPh>
    <rPh sb="6" eb="8">
      <t>シュウキョウ</t>
    </rPh>
    <rPh sb="8" eb="10">
      <t>カツドウ</t>
    </rPh>
    <rPh sb="11" eb="13">
      <t>メイソウ</t>
    </rPh>
    <phoneticPr fontId="1"/>
  </si>
  <si>
    <t>⑥</t>
    <phoneticPr fontId="1"/>
  </si>
  <si>
    <t>社会交流型　（　ボランティア、地域活動　）</t>
    <rPh sb="0" eb="2">
      <t>シャカイ</t>
    </rPh>
    <rPh sb="2" eb="5">
      <t>コウリュウガタ</t>
    </rPh>
    <rPh sb="15" eb="17">
      <t>チイキ</t>
    </rPh>
    <rPh sb="17" eb="19">
      <t>カツドウ</t>
    </rPh>
    <phoneticPr fontId="1"/>
  </si>
  <si>
    <t>⑦</t>
    <phoneticPr fontId="1"/>
  </si>
  <si>
    <t>自然ふれあい型　（野外活動、ハイキング、園芸　）</t>
    <rPh sb="0" eb="2">
      <t>シゼン</t>
    </rPh>
    <rPh sb="6" eb="7">
      <t>ガタ</t>
    </rPh>
    <rPh sb="9" eb="11">
      <t>ヤガイ</t>
    </rPh>
    <rPh sb="11" eb="13">
      <t>カツドウ</t>
    </rPh>
    <rPh sb="20" eb="22">
      <t>エンゲイ</t>
    </rPh>
    <phoneticPr fontId="1"/>
  </si>
  <si>
    <t>⑧</t>
    <phoneticPr fontId="1"/>
  </si>
  <si>
    <t>見学型　（　旅行、観光、探検、セミナー　）</t>
    <rPh sb="0" eb="2">
      <t>ケンガク</t>
    </rPh>
    <rPh sb="2" eb="3">
      <t>ガタ</t>
    </rPh>
    <rPh sb="6" eb="8">
      <t>リョコウ</t>
    </rPh>
    <rPh sb="9" eb="11">
      <t>カンコウ</t>
    </rPh>
    <rPh sb="12" eb="14">
      <t>タンケン</t>
    </rPh>
    <phoneticPr fontId="1"/>
  </si>
  <si>
    <t>⑨</t>
    <phoneticPr fontId="1"/>
  </si>
  <si>
    <t>鑑賞型　（　テレビや映画鑑賞、芸術鑑賞、音楽鑑賞、スポーツ観戦　）</t>
    <rPh sb="0" eb="2">
      <t>カンショウ</t>
    </rPh>
    <rPh sb="2" eb="3">
      <t>ガタ</t>
    </rPh>
    <rPh sb="10" eb="12">
      <t>エイガ</t>
    </rPh>
    <rPh sb="12" eb="14">
      <t>カンショウ</t>
    </rPh>
    <rPh sb="15" eb="17">
      <t>ゲイジュツ</t>
    </rPh>
    <rPh sb="17" eb="19">
      <t>カンショウ</t>
    </rPh>
    <rPh sb="20" eb="22">
      <t>オンガク</t>
    </rPh>
    <rPh sb="22" eb="24">
      <t>カンショウ</t>
    </rPh>
    <rPh sb="29" eb="31">
      <t>カンセン</t>
    </rPh>
    <phoneticPr fontId="1"/>
  </si>
  <si>
    <t xml:space="preserve"> </t>
    <phoneticPr fontId="1"/>
  </si>
  <si>
    <t>㋺</t>
    <phoneticPr fontId="1"/>
  </si>
  <si>
    <t>㋩</t>
    <phoneticPr fontId="1"/>
  </si>
  <si>
    <t>㊁</t>
    <phoneticPr fontId="1"/>
  </si>
  <si>
    <t>㋭</t>
    <phoneticPr fontId="1"/>
  </si>
  <si>
    <t>㋬</t>
    <phoneticPr fontId="1"/>
  </si>
  <si>
    <t>活動名</t>
    <rPh sb="0" eb="2">
      <t>カツドウ</t>
    </rPh>
    <rPh sb="2" eb="3">
      <t>メイ</t>
    </rPh>
    <phoneticPr fontId="1"/>
  </si>
  <si>
    <t>活動の概要</t>
    <rPh sb="0" eb="2">
      <t>カツドウ</t>
    </rPh>
    <rPh sb="3" eb="5">
      <t>ガイヨウ</t>
    </rPh>
    <phoneticPr fontId="1"/>
  </si>
  <si>
    <t>年間延べ参加人員</t>
    <rPh sb="0" eb="2">
      <t>ネンカン</t>
    </rPh>
    <rPh sb="2" eb="3">
      <t>ノ</t>
    </rPh>
    <rPh sb="4" eb="6">
      <t>サンカ</t>
    </rPh>
    <rPh sb="6" eb="8">
      <t>ジンイン</t>
    </rPh>
    <phoneticPr fontId="1"/>
  </si>
  <si>
    <t>参加者人数／回</t>
    <rPh sb="0" eb="3">
      <t>サンカシャ</t>
    </rPh>
    <rPh sb="3" eb="5">
      <t>ニンズウ</t>
    </rPh>
    <rPh sb="6" eb="7">
      <t>カイ</t>
    </rPh>
    <phoneticPr fontId="1"/>
  </si>
  <si>
    <t>活動回数／年</t>
    <rPh sb="0" eb="2">
      <t>カツドウ</t>
    </rPh>
    <rPh sb="2" eb="4">
      <t>カイスウ</t>
    </rPh>
    <rPh sb="5" eb="6">
      <t>ネン</t>
    </rPh>
    <phoneticPr fontId="1"/>
  </si>
  <si>
    <t>余暇活用等の活動調査　</t>
    <rPh sb="0" eb="2">
      <t>ヨカ</t>
    </rPh>
    <rPh sb="2" eb="4">
      <t>カツヨウ</t>
    </rPh>
    <rPh sb="4" eb="5">
      <t>トウ</t>
    </rPh>
    <rPh sb="6" eb="8">
      <t>カツドウ</t>
    </rPh>
    <rPh sb="8" eb="10">
      <t>チョウサ</t>
    </rPh>
    <phoneticPr fontId="1"/>
  </si>
  <si>
    <t>施設の概要</t>
    <rPh sb="0" eb="2">
      <t>シセツ</t>
    </rPh>
    <rPh sb="3" eb="5">
      <t>ガイヨウ</t>
    </rPh>
    <phoneticPr fontId="1"/>
  </si>
  <si>
    <t>待機者数</t>
    <rPh sb="0" eb="3">
      <t>タイキシャ</t>
    </rPh>
    <rPh sb="3" eb="4">
      <t>スウ</t>
    </rPh>
    <phoneticPr fontId="1"/>
  </si>
  <si>
    <t>(1)</t>
    <phoneticPr fontId="1"/>
  </si>
  <si>
    <t>(2)</t>
  </si>
  <si>
    <t>(3)</t>
  </si>
  <si>
    <t>(4)</t>
  </si>
  <si>
    <t>入居現員</t>
    <rPh sb="0" eb="2">
      <t>ニュウキョ</t>
    </rPh>
    <rPh sb="2" eb="4">
      <t>ゲンイン</t>
    </rPh>
    <phoneticPr fontId="1"/>
  </si>
  <si>
    <t>令和元年　４月　１日現在</t>
    <rPh sb="0" eb="2">
      <t>レイワ</t>
    </rPh>
    <rPh sb="2" eb="4">
      <t>ガンネン</t>
    </rPh>
    <rPh sb="6" eb="7">
      <t>ツキ</t>
    </rPh>
    <rPh sb="9" eb="10">
      <t>ニチ</t>
    </rPh>
    <rPh sb="10" eb="12">
      <t>ゲンザイ</t>
    </rPh>
    <phoneticPr fontId="1"/>
  </si>
  <si>
    <t>入居率（入居現員/定員）</t>
    <rPh sb="0" eb="2">
      <t>ニュウキョ</t>
    </rPh>
    <rPh sb="2" eb="3">
      <t>リツ</t>
    </rPh>
    <rPh sb="4" eb="6">
      <t>ニュウキョ</t>
    </rPh>
    <rPh sb="6" eb="8">
      <t>ゲンイン</t>
    </rPh>
    <rPh sb="9" eb="11">
      <t>テイイン</t>
    </rPh>
    <phoneticPr fontId="1"/>
  </si>
  <si>
    <t>入居の紹介先等</t>
    <rPh sb="0" eb="2">
      <t>ニュウキョ</t>
    </rPh>
    <rPh sb="3" eb="5">
      <t>ショウカイ</t>
    </rPh>
    <rPh sb="5" eb="6">
      <t>サキ</t>
    </rPh>
    <rPh sb="6" eb="7">
      <t>トウ</t>
    </rPh>
    <phoneticPr fontId="1"/>
  </si>
  <si>
    <t>入居者の家屋調べ</t>
    <rPh sb="0" eb="3">
      <t>ニュウキョシャ</t>
    </rPh>
    <rPh sb="4" eb="6">
      <t>カオク</t>
    </rPh>
    <rPh sb="6" eb="7">
      <t>シラ</t>
    </rPh>
    <phoneticPr fontId="1"/>
  </si>
  <si>
    <t>(5)</t>
  </si>
  <si>
    <t>同一敷地内での関連事業調べ</t>
    <rPh sb="0" eb="2">
      <t>ドウイツ</t>
    </rPh>
    <rPh sb="2" eb="4">
      <t>シキチ</t>
    </rPh>
    <rPh sb="4" eb="5">
      <t>ナイ</t>
    </rPh>
    <rPh sb="7" eb="9">
      <t>カンレン</t>
    </rPh>
    <rPh sb="9" eb="11">
      <t>ジギョウ</t>
    </rPh>
    <rPh sb="11" eb="12">
      <t>シラ</t>
    </rPh>
    <phoneticPr fontId="1"/>
  </si>
  <si>
    <t>入居事由</t>
    <rPh sb="0" eb="2">
      <t>ニュウキョ</t>
    </rPh>
    <rPh sb="2" eb="4">
      <t>ジユウ</t>
    </rPh>
    <phoneticPr fontId="1"/>
  </si>
  <si>
    <t>入居前の住まい（自宅・入院先病院・アパート）</t>
    <rPh sb="0" eb="2">
      <t>ニュウキョ</t>
    </rPh>
    <rPh sb="2" eb="3">
      <t>マエ</t>
    </rPh>
    <rPh sb="4" eb="5">
      <t>ス</t>
    </rPh>
    <rPh sb="8" eb="10">
      <t>ジタク</t>
    </rPh>
    <rPh sb="11" eb="13">
      <t>ニュウイン</t>
    </rPh>
    <rPh sb="13" eb="14">
      <t>サキ</t>
    </rPh>
    <rPh sb="14" eb="16">
      <t>ビョウイン</t>
    </rPh>
    <phoneticPr fontId="1"/>
  </si>
  <si>
    <t xml:space="preserve"> </t>
    <phoneticPr fontId="1"/>
  </si>
  <si>
    <t>利用料支払い階層</t>
    <rPh sb="0" eb="3">
      <t>リヨウリョウ</t>
    </rPh>
    <rPh sb="3" eb="5">
      <t>シハラ</t>
    </rPh>
    <rPh sb="6" eb="8">
      <t>カイソウ</t>
    </rPh>
    <phoneticPr fontId="1"/>
  </si>
  <si>
    <t>①</t>
    <phoneticPr fontId="1"/>
  </si>
  <si>
    <t>②</t>
    <phoneticPr fontId="1"/>
  </si>
  <si>
    <t>➂</t>
    <phoneticPr fontId="1"/>
  </si>
  <si>
    <t>④</t>
    <phoneticPr fontId="1"/>
  </si>
  <si>
    <t>年齢</t>
    <rPh sb="0" eb="2">
      <t>ネンレイ</t>
    </rPh>
    <phoneticPr fontId="1"/>
  </si>
  <si>
    <t>介護保険の認定</t>
    <rPh sb="0" eb="2">
      <t>カイゴ</t>
    </rPh>
    <rPh sb="2" eb="4">
      <t>ホケン</t>
    </rPh>
    <rPh sb="5" eb="7">
      <t>ニンテイ</t>
    </rPh>
    <phoneticPr fontId="1"/>
  </si>
  <si>
    <t>持病の状況</t>
    <rPh sb="0" eb="2">
      <t>ジビョウ</t>
    </rPh>
    <rPh sb="3" eb="5">
      <t>ジョウキョウ</t>
    </rPh>
    <phoneticPr fontId="1"/>
  </si>
  <si>
    <t>　</t>
    <phoneticPr fontId="1"/>
  </si>
  <si>
    <t>入居時の状況</t>
    <rPh sb="0" eb="2">
      <t>ニュウキョ</t>
    </rPh>
    <rPh sb="2" eb="3">
      <t>ジ</t>
    </rPh>
    <rPh sb="4" eb="6">
      <t>ジョウキョウ</t>
    </rPh>
    <phoneticPr fontId="1"/>
  </si>
  <si>
    <t>入居年月日</t>
    <rPh sb="0" eb="2">
      <t>ニュウキョ</t>
    </rPh>
    <rPh sb="2" eb="5">
      <t>ネンガッピ</t>
    </rPh>
    <phoneticPr fontId="1"/>
  </si>
  <si>
    <t>入居期間</t>
    <rPh sb="0" eb="2">
      <t>ニュウキョ</t>
    </rPh>
    <rPh sb="2" eb="4">
      <t>キカン</t>
    </rPh>
    <phoneticPr fontId="1"/>
  </si>
  <si>
    <t>入居時の生活課題と課題への支援</t>
    <rPh sb="0" eb="2">
      <t>ニュウキョ</t>
    </rPh>
    <rPh sb="2" eb="3">
      <t>ジ</t>
    </rPh>
    <rPh sb="4" eb="6">
      <t>セイカツ</t>
    </rPh>
    <rPh sb="6" eb="8">
      <t>カダイ</t>
    </rPh>
    <rPh sb="9" eb="11">
      <t>カダイ</t>
    </rPh>
    <rPh sb="13" eb="15">
      <t>シエン</t>
    </rPh>
    <phoneticPr fontId="1"/>
  </si>
  <si>
    <t>相談支援関係の課題</t>
    <rPh sb="0" eb="2">
      <t>ソウダン</t>
    </rPh>
    <rPh sb="2" eb="4">
      <t>シエン</t>
    </rPh>
    <rPh sb="4" eb="6">
      <t>カンケイ</t>
    </rPh>
    <rPh sb="7" eb="9">
      <t>カダイ</t>
    </rPh>
    <phoneticPr fontId="1"/>
  </si>
  <si>
    <t>健康上の課題</t>
    <rPh sb="0" eb="3">
      <t>ケンコウジョウ</t>
    </rPh>
    <rPh sb="4" eb="6">
      <t>カダイ</t>
    </rPh>
    <phoneticPr fontId="1"/>
  </si>
  <si>
    <t>健康関係の支援</t>
    <rPh sb="0" eb="2">
      <t>ケンコウ</t>
    </rPh>
    <rPh sb="2" eb="4">
      <t>カンケイ</t>
    </rPh>
    <rPh sb="5" eb="7">
      <t>シエン</t>
    </rPh>
    <phoneticPr fontId="1"/>
  </si>
  <si>
    <t>相談関係の支援</t>
    <rPh sb="0" eb="2">
      <t>ソウダン</t>
    </rPh>
    <rPh sb="2" eb="4">
      <t>カンケイ</t>
    </rPh>
    <rPh sb="5" eb="7">
      <t>シエン</t>
    </rPh>
    <phoneticPr fontId="1"/>
  </si>
  <si>
    <t>食事上の課題</t>
    <rPh sb="0" eb="2">
      <t>ショクジ</t>
    </rPh>
    <rPh sb="2" eb="3">
      <t>ジョウ</t>
    </rPh>
    <rPh sb="4" eb="6">
      <t>カダイ</t>
    </rPh>
    <phoneticPr fontId="1"/>
  </si>
  <si>
    <t>食事関係の支援</t>
    <rPh sb="0" eb="2">
      <t>ショクジ</t>
    </rPh>
    <rPh sb="2" eb="4">
      <t>カンケイ</t>
    </rPh>
    <rPh sb="5" eb="7">
      <t>シエン</t>
    </rPh>
    <phoneticPr fontId="1"/>
  </si>
  <si>
    <t>生活上の課題</t>
    <rPh sb="0" eb="2">
      <t>セイカツ</t>
    </rPh>
    <rPh sb="2" eb="3">
      <t>ジョウ</t>
    </rPh>
    <rPh sb="4" eb="6">
      <t>カダイ</t>
    </rPh>
    <phoneticPr fontId="1"/>
  </si>
  <si>
    <t>生活関係の支援</t>
    <rPh sb="0" eb="2">
      <t>セイカツ</t>
    </rPh>
    <rPh sb="2" eb="4">
      <t>カンケイ</t>
    </rPh>
    <rPh sb="5" eb="7">
      <t>シエン</t>
    </rPh>
    <phoneticPr fontId="1"/>
  </si>
  <si>
    <t>施設運営の特色</t>
    <rPh sb="0" eb="2">
      <t>シセツ</t>
    </rPh>
    <rPh sb="2" eb="4">
      <t>ウンエイ</t>
    </rPh>
    <rPh sb="5" eb="7">
      <t>トクショク</t>
    </rPh>
    <phoneticPr fontId="1"/>
  </si>
  <si>
    <t>　入居者調べ（　個人毎の記入をお願いします。　）</t>
    <rPh sb="1" eb="4">
      <t>ニュウキョシャ</t>
    </rPh>
    <rPh sb="4" eb="5">
      <t>シラ</t>
    </rPh>
    <rPh sb="8" eb="10">
      <t>コジン</t>
    </rPh>
    <rPh sb="10" eb="11">
      <t>ゴト</t>
    </rPh>
    <rPh sb="12" eb="14">
      <t>キニュウ</t>
    </rPh>
    <rPh sb="16" eb="17">
      <t>ネガ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</si>
  <si>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</si>
  <si>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</si>
  <si>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平成31年度　軽費老人ホーム・ケアハウス実態調査　入力規則</t>
    <rPh sb="0" eb="2">
      <t>ヘイセイ</t>
    </rPh>
    <rPh sb="4" eb="6">
      <t>ネンド</t>
    </rPh>
    <rPh sb="7" eb="11">
      <t>ケイヒロウジン</t>
    </rPh>
    <rPh sb="20" eb="22">
      <t>ジッタイ</t>
    </rPh>
    <rPh sb="22" eb="24">
      <t>チョウサ</t>
    </rPh>
    <rPh sb="25" eb="27">
      <t>ニュウリョク</t>
    </rPh>
    <rPh sb="27" eb="29">
      <t>キソク</t>
    </rPh>
    <phoneticPr fontId="1"/>
  </si>
  <si>
    <t>ロ　病院</t>
    <rPh sb="2" eb="4">
      <t>ビョウイン</t>
    </rPh>
    <phoneticPr fontId="1"/>
  </si>
  <si>
    <t>ハ　アパート</t>
    <phoneticPr fontId="1"/>
  </si>
  <si>
    <t>ニ　福祉施設</t>
    <rPh sb="2" eb="4">
      <t>フクシ</t>
    </rPh>
    <rPh sb="4" eb="6">
      <t>シセツ</t>
    </rPh>
    <phoneticPr fontId="1"/>
  </si>
  <si>
    <t>ホ　サ高住</t>
    <rPh sb="3" eb="5">
      <t>コウジュウ</t>
    </rPh>
    <phoneticPr fontId="1"/>
  </si>
  <si>
    <t>イ　自宅</t>
    <rPh sb="2" eb="4">
      <t>ジタク</t>
    </rPh>
    <phoneticPr fontId="1"/>
  </si>
  <si>
    <t>イ　軽費　Ａ型</t>
    <rPh sb="2" eb="4">
      <t>ケイヒ</t>
    </rPh>
    <rPh sb="6" eb="7">
      <t>ガタ</t>
    </rPh>
    <phoneticPr fontId="1"/>
  </si>
  <si>
    <t>ロ　ケアハウス　単独</t>
    <rPh sb="8" eb="10">
      <t>タンドク</t>
    </rPh>
    <phoneticPr fontId="1"/>
  </si>
  <si>
    <t>ハ　ケアハウス　併設</t>
    <rPh sb="8" eb="10">
      <t>ヘイセツ</t>
    </rPh>
    <phoneticPr fontId="1"/>
  </si>
  <si>
    <t>ニ　特定付きケアハウス</t>
    <rPh sb="2" eb="4">
      <t>トクテイ</t>
    </rPh>
    <rPh sb="4" eb="5">
      <t>ツ</t>
    </rPh>
    <phoneticPr fontId="1"/>
  </si>
  <si>
    <t>種類　単独・併設　特定付きケアハウス</t>
    <rPh sb="0" eb="2">
      <t>シュルイ</t>
    </rPh>
    <rPh sb="3" eb="5">
      <t>タンドク</t>
    </rPh>
    <rPh sb="6" eb="8">
      <t>ヘイセツ</t>
    </rPh>
    <rPh sb="9" eb="11">
      <t>トクテイ</t>
    </rPh>
    <rPh sb="11" eb="12">
      <t>ツ</t>
    </rPh>
    <phoneticPr fontId="1"/>
  </si>
  <si>
    <t>イ　特別養護老人ホーム</t>
    <rPh sb="2" eb="8">
      <t>トクベツヨウゴロウジン</t>
    </rPh>
    <phoneticPr fontId="1"/>
  </si>
  <si>
    <t>ロ　デイサービス</t>
    <phoneticPr fontId="1"/>
  </si>
  <si>
    <t>ハ　ホームヘルプサービス</t>
    <phoneticPr fontId="1"/>
  </si>
  <si>
    <t>ニ　クリニック等医療機関</t>
    <rPh sb="7" eb="8">
      <t>トウ</t>
    </rPh>
    <rPh sb="8" eb="10">
      <t>イリョウ</t>
    </rPh>
    <rPh sb="10" eb="12">
      <t>キカン</t>
    </rPh>
    <phoneticPr fontId="1"/>
  </si>
  <si>
    <t>イ　知人の紹介</t>
    <rPh sb="2" eb="4">
      <t>チジン</t>
    </rPh>
    <rPh sb="5" eb="7">
      <t>ショウカイ</t>
    </rPh>
    <phoneticPr fontId="1"/>
  </si>
  <si>
    <t>ロ　ホームページ等</t>
    <rPh sb="8" eb="9">
      <t>トウ</t>
    </rPh>
    <phoneticPr fontId="1"/>
  </si>
  <si>
    <t>ハ　地域包括支援センター</t>
    <rPh sb="2" eb="4">
      <t>チイキ</t>
    </rPh>
    <rPh sb="4" eb="6">
      <t>ホウカツ</t>
    </rPh>
    <rPh sb="6" eb="8">
      <t>シエン</t>
    </rPh>
    <phoneticPr fontId="1"/>
  </si>
  <si>
    <t>ニ　居宅介護支援事業所</t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phoneticPr fontId="1"/>
  </si>
  <si>
    <t>ホ　病院の紹介</t>
    <rPh sb="2" eb="4">
      <t>ビョウイン</t>
    </rPh>
    <rPh sb="5" eb="7">
      <t>ショウカイ</t>
    </rPh>
    <phoneticPr fontId="1"/>
  </si>
  <si>
    <r>
      <t>へ　</t>
    </r>
    <r>
      <rPr>
        <sz val="9"/>
        <color theme="1"/>
        <rFont val="游ゴシック"/>
        <family val="3"/>
        <charset val="128"/>
        <scheme val="minor"/>
      </rPr>
      <t>以前入居・見学等で知っていた</t>
    </r>
    <rPh sb="2" eb="4">
      <t>イゼン</t>
    </rPh>
    <rPh sb="4" eb="6">
      <t>ニュウキョ</t>
    </rPh>
    <rPh sb="7" eb="9">
      <t>ケンガク</t>
    </rPh>
    <rPh sb="9" eb="10">
      <t>トウ</t>
    </rPh>
    <rPh sb="11" eb="12">
      <t>シ</t>
    </rPh>
    <phoneticPr fontId="1"/>
  </si>
  <si>
    <t>　１階層</t>
    <rPh sb="2" eb="4">
      <t>カイソウ</t>
    </rPh>
    <phoneticPr fontId="1"/>
  </si>
  <si>
    <t>　２階層</t>
    <rPh sb="2" eb="4">
      <t>カイソウ</t>
    </rPh>
    <phoneticPr fontId="1"/>
  </si>
  <si>
    <t>　３階層</t>
    <rPh sb="2" eb="4">
      <t>カイソウ</t>
    </rPh>
    <phoneticPr fontId="1"/>
  </si>
  <si>
    <t>　４階層</t>
    <rPh sb="2" eb="4">
      <t>カイソウ</t>
    </rPh>
    <phoneticPr fontId="1"/>
  </si>
  <si>
    <t>　５階層</t>
    <rPh sb="2" eb="4">
      <t>カイソウ</t>
    </rPh>
    <phoneticPr fontId="1"/>
  </si>
  <si>
    <t>　６階層</t>
    <rPh sb="2" eb="4">
      <t>カイソウ</t>
    </rPh>
    <phoneticPr fontId="1"/>
  </si>
  <si>
    <t>　７階層</t>
    <rPh sb="2" eb="4">
      <t>カイソウ</t>
    </rPh>
    <phoneticPr fontId="1"/>
  </si>
  <si>
    <t>　８階層</t>
    <rPh sb="2" eb="4">
      <t>カイソウ</t>
    </rPh>
    <phoneticPr fontId="1"/>
  </si>
  <si>
    <t>　９階層</t>
    <rPh sb="2" eb="4">
      <t>カイソウ</t>
    </rPh>
    <phoneticPr fontId="1"/>
  </si>
  <si>
    <t>　１０階層</t>
    <rPh sb="3" eb="5">
      <t>カイソウ</t>
    </rPh>
    <phoneticPr fontId="1"/>
  </si>
  <si>
    <t>　１１階層</t>
    <rPh sb="3" eb="5">
      <t>カイソウ</t>
    </rPh>
    <phoneticPr fontId="1"/>
  </si>
  <si>
    <t>　１２階層</t>
    <rPh sb="3" eb="5">
      <t>カイソウ</t>
    </rPh>
    <phoneticPr fontId="1"/>
  </si>
  <si>
    <t>イ　男性</t>
    <rPh sb="2" eb="4">
      <t>ダンセイ</t>
    </rPh>
    <phoneticPr fontId="1"/>
  </si>
  <si>
    <t>ロ　女性</t>
    <rPh sb="2" eb="4">
      <t>ジョセイ</t>
    </rPh>
    <phoneticPr fontId="1"/>
  </si>
  <si>
    <t>イ　認定なし</t>
    <rPh sb="2" eb="4">
      <t>ニンテイ</t>
    </rPh>
    <phoneticPr fontId="1"/>
  </si>
  <si>
    <t>ロ　要支援　１</t>
    <rPh sb="2" eb="5">
      <t>ヨウシエン</t>
    </rPh>
    <phoneticPr fontId="1"/>
  </si>
  <si>
    <t>ニ　要介護　１</t>
    <rPh sb="2" eb="3">
      <t>ヨウ</t>
    </rPh>
    <rPh sb="3" eb="5">
      <t>カイゴ</t>
    </rPh>
    <phoneticPr fontId="1"/>
  </si>
  <si>
    <t>ホ　要介護　２</t>
    <rPh sb="2" eb="3">
      <t>ヨウ</t>
    </rPh>
    <rPh sb="3" eb="5">
      <t>カイゴ</t>
    </rPh>
    <phoneticPr fontId="1"/>
  </si>
  <si>
    <t>へ　要介護　３</t>
    <rPh sb="2" eb="3">
      <t>ヨウ</t>
    </rPh>
    <rPh sb="3" eb="5">
      <t>カイゴ</t>
    </rPh>
    <phoneticPr fontId="1"/>
  </si>
  <si>
    <t>ト　要介護　４</t>
    <rPh sb="2" eb="3">
      <t>ヨウ</t>
    </rPh>
    <rPh sb="3" eb="5">
      <t>カイゴ</t>
    </rPh>
    <phoneticPr fontId="1"/>
  </si>
  <si>
    <t>チ　要介護　５</t>
    <rPh sb="2" eb="3">
      <t>ヨウ</t>
    </rPh>
    <rPh sb="3" eb="5">
      <t>カイゴ</t>
    </rPh>
    <phoneticPr fontId="1"/>
  </si>
  <si>
    <t>イ　ホームヘルプ</t>
    <phoneticPr fontId="1"/>
  </si>
  <si>
    <t>ハ　ショートステイ</t>
    <phoneticPr fontId="1"/>
  </si>
  <si>
    <t>ニ　その他</t>
    <rPh sb="4" eb="5">
      <t>タ</t>
    </rPh>
    <phoneticPr fontId="1"/>
  </si>
  <si>
    <t>ロ　認知症で１人暮らしが困難</t>
    <rPh sb="2" eb="5">
      <t>ニンチショウ</t>
    </rPh>
    <rPh sb="6" eb="8">
      <t>ヒトリ</t>
    </rPh>
    <rPh sb="8" eb="9">
      <t>ク</t>
    </rPh>
    <rPh sb="12" eb="14">
      <t>コンナン</t>
    </rPh>
    <phoneticPr fontId="1"/>
  </si>
  <si>
    <t>イ　虚弱になり１人暮らしが困難</t>
    <rPh sb="2" eb="4">
      <t>キョジャク</t>
    </rPh>
    <rPh sb="7" eb="9">
      <t>ヒトリ</t>
    </rPh>
    <rPh sb="9" eb="10">
      <t>グ</t>
    </rPh>
    <rPh sb="13" eb="15">
      <t>コンナン</t>
    </rPh>
    <phoneticPr fontId="1"/>
  </si>
  <si>
    <t>ロ　収入が少ない等の課題</t>
    <rPh sb="2" eb="4">
      <t>シュウニュウ</t>
    </rPh>
    <rPh sb="5" eb="6">
      <t>スク</t>
    </rPh>
    <rPh sb="8" eb="9">
      <t>トウ</t>
    </rPh>
    <rPh sb="10" eb="12">
      <t>カダイ</t>
    </rPh>
    <phoneticPr fontId="1"/>
  </si>
  <si>
    <t>ハ　近隣住民との課題</t>
    <rPh sb="2" eb="4">
      <t>キンリン</t>
    </rPh>
    <rPh sb="4" eb="6">
      <t>ジュウミン</t>
    </rPh>
    <rPh sb="8" eb="10">
      <t>カダイ</t>
    </rPh>
    <phoneticPr fontId="1"/>
  </si>
  <si>
    <t>イ　家族との課題</t>
    <rPh sb="2" eb="4">
      <t>カゾク</t>
    </rPh>
    <rPh sb="6" eb="8">
      <t>カダイ</t>
    </rPh>
    <phoneticPr fontId="1"/>
  </si>
  <si>
    <t>ロ　入居することによって解決</t>
    <rPh sb="2" eb="4">
      <t>ニュウキョ</t>
    </rPh>
    <rPh sb="12" eb="14">
      <t>カイケツ</t>
    </rPh>
    <phoneticPr fontId="1"/>
  </si>
  <si>
    <t>イ　家族等人間関係の調整支援</t>
    <rPh sb="2" eb="4">
      <t>カゾク</t>
    </rPh>
    <rPh sb="4" eb="5">
      <t>トウ</t>
    </rPh>
    <rPh sb="5" eb="7">
      <t>ニンゲン</t>
    </rPh>
    <rPh sb="7" eb="9">
      <t>カンケイ</t>
    </rPh>
    <rPh sb="10" eb="12">
      <t>チョウセイ</t>
    </rPh>
    <rPh sb="12" eb="14">
      <t>シエン</t>
    </rPh>
    <phoneticPr fontId="1"/>
  </si>
  <si>
    <t>ハ　家計簿支援</t>
    <rPh sb="2" eb="5">
      <t>カケイボ</t>
    </rPh>
    <rPh sb="5" eb="7">
      <t>シエン</t>
    </rPh>
    <phoneticPr fontId="1"/>
  </si>
  <si>
    <t>ホ　生活保護の利用支援</t>
    <rPh sb="2" eb="4">
      <t>セイカツ</t>
    </rPh>
    <rPh sb="4" eb="6">
      <t>ホゴ</t>
    </rPh>
    <rPh sb="7" eb="9">
      <t>リヨウ</t>
    </rPh>
    <rPh sb="9" eb="11">
      <t>シエン</t>
    </rPh>
    <phoneticPr fontId="1"/>
  </si>
  <si>
    <t>ニ　成年後見人の利用支援</t>
    <rPh sb="2" eb="4">
      <t>セイネン</t>
    </rPh>
    <rPh sb="4" eb="6">
      <t>コウケン</t>
    </rPh>
    <rPh sb="6" eb="7">
      <t>ニン</t>
    </rPh>
    <rPh sb="8" eb="10">
      <t>リヨウ</t>
    </rPh>
    <rPh sb="10" eb="12">
      <t>シエン</t>
    </rPh>
    <phoneticPr fontId="1"/>
  </si>
  <si>
    <t>ホ　その他の相談支援関係の課題</t>
    <rPh sb="4" eb="5">
      <t>タ</t>
    </rPh>
    <rPh sb="6" eb="8">
      <t>ソウダン</t>
    </rPh>
    <rPh sb="8" eb="10">
      <t>シエン</t>
    </rPh>
    <rPh sb="10" eb="12">
      <t>カンケイ</t>
    </rPh>
    <rPh sb="13" eb="15">
      <t>カダイ</t>
    </rPh>
    <phoneticPr fontId="1"/>
  </si>
  <si>
    <t>ニ　お金の使い過ぎ等の課題</t>
    <rPh sb="3" eb="4">
      <t>カネ</t>
    </rPh>
    <rPh sb="5" eb="6">
      <t>ツカ</t>
    </rPh>
    <rPh sb="7" eb="8">
      <t>ス</t>
    </rPh>
    <rPh sb="9" eb="10">
      <t>トウ</t>
    </rPh>
    <rPh sb="11" eb="13">
      <t>カダイ</t>
    </rPh>
    <phoneticPr fontId="1"/>
  </si>
  <si>
    <r>
      <t>へ　</t>
    </r>
    <r>
      <rPr>
        <sz val="9"/>
        <color theme="1"/>
        <rFont val="游ゴシック"/>
        <family val="3"/>
        <charset val="128"/>
        <scheme val="minor"/>
      </rPr>
      <t>その他の相談支援で緩和経過観察中</t>
    </r>
    <rPh sb="4" eb="5">
      <t>タ</t>
    </rPh>
    <rPh sb="6" eb="8">
      <t>ソウダン</t>
    </rPh>
    <rPh sb="8" eb="10">
      <t>シエン</t>
    </rPh>
    <rPh sb="11" eb="13">
      <t>カンワ</t>
    </rPh>
    <rPh sb="13" eb="15">
      <t>ケイカ</t>
    </rPh>
    <rPh sb="15" eb="18">
      <t>カンサツチュウ</t>
    </rPh>
    <phoneticPr fontId="1"/>
  </si>
  <si>
    <t>イ　定期通院ができない課題</t>
    <rPh sb="2" eb="4">
      <t>テイキ</t>
    </rPh>
    <rPh sb="4" eb="6">
      <t>ツウイン</t>
    </rPh>
    <rPh sb="11" eb="13">
      <t>カダイ</t>
    </rPh>
    <phoneticPr fontId="1"/>
  </si>
  <si>
    <t>ロ　服薬管理ができない</t>
    <rPh sb="2" eb="4">
      <t>フクヤク</t>
    </rPh>
    <rPh sb="4" eb="6">
      <t>カンリ</t>
    </rPh>
    <phoneticPr fontId="1"/>
  </si>
  <si>
    <r>
      <t>ハ　</t>
    </r>
    <r>
      <rPr>
        <sz val="9"/>
        <color theme="1"/>
        <rFont val="游ゴシック"/>
        <family val="3"/>
        <charset val="128"/>
        <scheme val="minor"/>
      </rPr>
      <t>持病理解ができなく悪化する生活</t>
    </r>
    <rPh sb="2" eb="4">
      <t>ジビョウ</t>
    </rPh>
    <rPh sb="4" eb="6">
      <t>リカイ</t>
    </rPh>
    <rPh sb="11" eb="13">
      <t>アッカ</t>
    </rPh>
    <rPh sb="15" eb="17">
      <t>セイカツ</t>
    </rPh>
    <phoneticPr fontId="1"/>
  </si>
  <si>
    <t>ニ　認知症の治療ができていない</t>
    <rPh sb="2" eb="5">
      <t>ニンチショウ</t>
    </rPh>
    <rPh sb="6" eb="8">
      <t>チリョウ</t>
    </rPh>
    <phoneticPr fontId="1"/>
  </si>
  <si>
    <t>ホ　その他の健康関係の課題　</t>
    <rPh sb="4" eb="5">
      <t>タ</t>
    </rPh>
    <rPh sb="6" eb="8">
      <t>ケンコウ</t>
    </rPh>
    <rPh sb="8" eb="10">
      <t>カンケイ</t>
    </rPh>
    <rPh sb="11" eb="13">
      <t>カダイ</t>
    </rPh>
    <phoneticPr fontId="1"/>
  </si>
  <si>
    <t>イ　通院支援による緩和・解決</t>
    <rPh sb="2" eb="4">
      <t>ツウイン</t>
    </rPh>
    <rPh sb="4" eb="6">
      <t>シエン</t>
    </rPh>
    <rPh sb="9" eb="11">
      <t>カンワ</t>
    </rPh>
    <rPh sb="12" eb="14">
      <t>カイケツ</t>
    </rPh>
    <phoneticPr fontId="1"/>
  </si>
  <si>
    <t>ロ　服薬支援による緩和・解決</t>
    <rPh sb="2" eb="4">
      <t>フクヤク</t>
    </rPh>
    <rPh sb="4" eb="6">
      <t>シエン</t>
    </rPh>
    <rPh sb="9" eb="11">
      <t>カンワ</t>
    </rPh>
    <rPh sb="12" eb="14">
      <t>カイケツ</t>
    </rPh>
    <phoneticPr fontId="1"/>
  </si>
  <si>
    <r>
      <t>ハ　</t>
    </r>
    <r>
      <rPr>
        <sz val="8"/>
        <color theme="1"/>
        <rFont val="游ゴシック"/>
        <family val="3"/>
        <charset val="128"/>
        <scheme val="minor"/>
      </rPr>
      <t>健康面の助言による生活の見直しによる緩和・解決</t>
    </r>
    <rPh sb="2" eb="4">
      <t>ケンコウ</t>
    </rPh>
    <rPh sb="4" eb="5">
      <t>メン</t>
    </rPh>
    <rPh sb="6" eb="8">
      <t>ジョゲン</t>
    </rPh>
    <rPh sb="11" eb="13">
      <t>セイカツ</t>
    </rPh>
    <rPh sb="14" eb="16">
      <t>ミナオ</t>
    </rPh>
    <rPh sb="20" eb="22">
      <t>カンワ</t>
    </rPh>
    <rPh sb="23" eb="25">
      <t>カイケツ</t>
    </rPh>
    <phoneticPr fontId="1"/>
  </si>
  <si>
    <r>
      <t>ニ　</t>
    </r>
    <r>
      <rPr>
        <sz val="8"/>
        <color theme="1"/>
        <rFont val="游ゴシック"/>
        <family val="3"/>
        <charset val="128"/>
        <scheme val="minor"/>
      </rPr>
      <t>健康面の相談支援による不安の緩和・解決</t>
    </r>
    <rPh sb="2" eb="4">
      <t>ケンコウ</t>
    </rPh>
    <rPh sb="4" eb="5">
      <t>メン</t>
    </rPh>
    <rPh sb="6" eb="8">
      <t>ソウダン</t>
    </rPh>
    <rPh sb="8" eb="10">
      <t>シエン</t>
    </rPh>
    <rPh sb="13" eb="15">
      <t>フアン</t>
    </rPh>
    <rPh sb="16" eb="18">
      <t>カンワ</t>
    </rPh>
    <rPh sb="19" eb="21">
      <t>カイケツ</t>
    </rPh>
    <phoneticPr fontId="1"/>
  </si>
  <si>
    <t>ロ　治療食が食べられない課題</t>
    <rPh sb="2" eb="5">
      <t>チリョウショク</t>
    </rPh>
    <rPh sb="6" eb="7">
      <t>タ</t>
    </rPh>
    <rPh sb="12" eb="14">
      <t>カダイ</t>
    </rPh>
    <phoneticPr fontId="1"/>
  </si>
  <si>
    <t>イ　低栄養状態等食生活の乱れによる課題</t>
    <rPh sb="2" eb="3">
      <t>テイ</t>
    </rPh>
    <rPh sb="3" eb="5">
      <t>エイヨウ</t>
    </rPh>
    <rPh sb="5" eb="7">
      <t>ジョウタイ</t>
    </rPh>
    <rPh sb="7" eb="8">
      <t>トウ</t>
    </rPh>
    <rPh sb="8" eb="11">
      <t>ショクセイカツ</t>
    </rPh>
    <rPh sb="12" eb="13">
      <t>ミダ</t>
    </rPh>
    <rPh sb="17" eb="19">
      <t>カダイ</t>
    </rPh>
    <phoneticPr fontId="1"/>
  </si>
  <si>
    <r>
      <t>ハ　</t>
    </r>
    <r>
      <rPr>
        <sz val="8"/>
        <color theme="1"/>
        <rFont val="游ゴシック"/>
        <family val="3"/>
        <charset val="128"/>
        <scheme val="minor"/>
      </rPr>
      <t>咀嚼力・嚥下力低下にあった食事形態が撮れない課題</t>
    </r>
    <rPh sb="2" eb="4">
      <t>ソシャク</t>
    </rPh>
    <rPh sb="4" eb="5">
      <t>リョク</t>
    </rPh>
    <rPh sb="6" eb="8">
      <t>エンゲ</t>
    </rPh>
    <rPh sb="8" eb="9">
      <t>リョク</t>
    </rPh>
    <rPh sb="9" eb="11">
      <t>テイカ</t>
    </rPh>
    <rPh sb="15" eb="17">
      <t>ショクジ</t>
    </rPh>
    <rPh sb="17" eb="19">
      <t>ケイタイ</t>
    </rPh>
    <rPh sb="20" eb="21">
      <t>ト</t>
    </rPh>
    <rPh sb="24" eb="26">
      <t>カダイ</t>
    </rPh>
    <phoneticPr fontId="1"/>
  </si>
  <si>
    <t>ニ　その他の食事関係の課題</t>
    <rPh sb="4" eb="5">
      <t>タ</t>
    </rPh>
    <rPh sb="6" eb="8">
      <t>ショクジ</t>
    </rPh>
    <rPh sb="8" eb="10">
      <t>カンケイ</t>
    </rPh>
    <rPh sb="11" eb="13">
      <t>カダイ</t>
    </rPh>
    <phoneticPr fontId="1"/>
  </si>
  <si>
    <t>ロ　治療食の提供による緩和・解決</t>
    <rPh sb="2" eb="5">
      <t>チリョウショク</t>
    </rPh>
    <rPh sb="6" eb="8">
      <t>テイキョウ</t>
    </rPh>
    <rPh sb="11" eb="13">
      <t>カンワ</t>
    </rPh>
    <rPh sb="14" eb="16">
      <t>カイケツ</t>
    </rPh>
    <phoneticPr fontId="1"/>
  </si>
  <si>
    <r>
      <t>イ　</t>
    </r>
    <r>
      <rPr>
        <sz val="8"/>
        <color theme="1"/>
        <rFont val="游ゴシック"/>
        <family val="3"/>
        <charset val="128"/>
        <scheme val="minor"/>
      </rPr>
      <t>３食の提供による食生活の充実による緩和・解決</t>
    </r>
    <rPh sb="3" eb="4">
      <t>ショク</t>
    </rPh>
    <rPh sb="5" eb="7">
      <t>テイキョウ</t>
    </rPh>
    <rPh sb="10" eb="13">
      <t>ショクセイカツ</t>
    </rPh>
    <rPh sb="14" eb="16">
      <t>ジュウジツ</t>
    </rPh>
    <rPh sb="19" eb="21">
      <t>カンワ</t>
    </rPh>
    <rPh sb="22" eb="24">
      <t>カイケツ</t>
    </rPh>
    <phoneticPr fontId="1"/>
  </si>
  <si>
    <r>
      <t>ハ　</t>
    </r>
    <r>
      <rPr>
        <sz val="8"/>
        <color theme="1"/>
        <rFont val="游ゴシック"/>
        <family val="3"/>
        <charset val="128"/>
        <scheme val="minor"/>
      </rPr>
      <t>咀嚼・嚥下等にあった食事形態食の提供による緩和・解決</t>
    </r>
    <rPh sb="2" eb="4">
      <t>ソシャク</t>
    </rPh>
    <rPh sb="5" eb="7">
      <t>エンゲ</t>
    </rPh>
    <rPh sb="7" eb="8">
      <t>トウ</t>
    </rPh>
    <rPh sb="12" eb="14">
      <t>ショクジ</t>
    </rPh>
    <rPh sb="14" eb="16">
      <t>ケイタイ</t>
    </rPh>
    <rPh sb="16" eb="17">
      <t>ショク</t>
    </rPh>
    <rPh sb="18" eb="20">
      <t>テイキョウ</t>
    </rPh>
    <rPh sb="23" eb="25">
      <t>カンワ</t>
    </rPh>
    <rPh sb="26" eb="28">
      <t>カイケツ</t>
    </rPh>
    <phoneticPr fontId="1"/>
  </si>
  <si>
    <r>
      <t>ニ　</t>
    </r>
    <r>
      <rPr>
        <sz val="8"/>
        <color theme="1"/>
        <rFont val="游ゴシック"/>
        <family val="3"/>
        <charset val="128"/>
        <scheme val="minor"/>
      </rPr>
      <t>食事面の助言による食生活の見直しによる緩和・解決</t>
    </r>
    <rPh sb="2" eb="4">
      <t>ショクジ</t>
    </rPh>
    <rPh sb="4" eb="5">
      <t>メン</t>
    </rPh>
    <rPh sb="5" eb="6">
      <t>セイメン</t>
    </rPh>
    <rPh sb="6" eb="8">
      <t>ジョゲン</t>
    </rPh>
    <rPh sb="11" eb="12">
      <t>ショク</t>
    </rPh>
    <rPh sb="12" eb="14">
      <t>セイカツ</t>
    </rPh>
    <rPh sb="15" eb="17">
      <t>ミナオ</t>
    </rPh>
    <rPh sb="21" eb="23">
      <t>カンワ</t>
    </rPh>
    <rPh sb="24" eb="26">
      <t>カイケツ</t>
    </rPh>
    <phoneticPr fontId="1"/>
  </si>
  <si>
    <t>ロ　身の回りができなくなった課題</t>
    <rPh sb="2" eb="3">
      <t>ミ</t>
    </rPh>
    <rPh sb="4" eb="5">
      <t>マワ</t>
    </rPh>
    <rPh sb="14" eb="16">
      <t>カダイ</t>
    </rPh>
    <phoneticPr fontId="1"/>
  </si>
  <si>
    <t>イ　話し相手もいない閉塞感の課題</t>
    <rPh sb="2" eb="3">
      <t>ハナ</t>
    </rPh>
    <rPh sb="4" eb="6">
      <t>アイテ</t>
    </rPh>
    <rPh sb="10" eb="12">
      <t>ヘイソク</t>
    </rPh>
    <rPh sb="12" eb="13">
      <t>カン</t>
    </rPh>
    <rPh sb="14" eb="16">
      <t>カダイ</t>
    </rPh>
    <phoneticPr fontId="1"/>
  </si>
  <si>
    <t>ハ　買い物等IADLができなくなった課題</t>
    <rPh sb="2" eb="3">
      <t>カ</t>
    </rPh>
    <rPh sb="4" eb="5">
      <t>モノ</t>
    </rPh>
    <rPh sb="5" eb="6">
      <t>トウ</t>
    </rPh>
    <rPh sb="18" eb="20">
      <t>カダイ</t>
    </rPh>
    <phoneticPr fontId="1"/>
  </si>
  <si>
    <r>
      <t>ニ　</t>
    </r>
    <r>
      <rPr>
        <sz val="8"/>
        <color theme="1"/>
        <rFont val="游ゴシック"/>
        <family val="3"/>
        <charset val="128"/>
        <scheme val="minor"/>
      </rPr>
      <t>友人との交流もなくメリハリのない生活の課題</t>
    </r>
    <rPh sb="2" eb="4">
      <t>ユウジン</t>
    </rPh>
    <rPh sb="6" eb="8">
      <t>コウリュウ</t>
    </rPh>
    <rPh sb="18" eb="20">
      <t>セイカツ</t>
    </rPh>
    <rPh sb="21" eb="23">
      <t>カダイ</t>
    </rPh>
    <phoneticPr fontId="1"/>
  </si>
  <si>
    <t>ホ　その他の生活面の課題</t>
    <rPh sb="4" eb="5">
      <t>タ</t>
    </rPh>
    <rPh sb="6" eb="8">
      <t>セイカツ</t>
    </rPh>
    <rPh sb="8" eb="9">
      <t>メン</t>
    </rPh>
    <rPh sb="10" eb="12">
      <t>カダイ</t>
    </rPh>
    <phoneticPr fontId="1"/>
  </si>
  <si>
    <r>
      <t>イ　</t>
    </r>
    <r>
      <rPr>
        <sz val="8"/>
        <color theme="1"/>
        <rFont val="游ゴシック"/>
        <family val="3"/>
        <charset val="128"/>
        <scheme val="minor"/>
      </rPr>
      <t>施設内の友人などによる人間関係の充実による緩和・解決</t>
    </r>
    <rPh sb="2" eb="4">
      <t>シセツ</t>
    </rPh>
    <rPh sb="4" eb="5">
      <t>ナイ</t>
    </rPh>
    <rPh sb="6" eb="8">
      <t>ユウジン</t>
    </rPh>
    <rPh sb="13" eb="15">
      <t>ニンゲン</t>
    </rPh>
    <rPh sb="15" eb="17">
      <t>カンケイ</t>
    </rPh>
    <rPh sb="18" eb="20">
      <t>ジュウジツ</t>
    </rPh>
    <rPh sb="23" eb="25">
      <t>カンワ</t>
    </rPh>
    <rPh sb="26" eb="28">
      <t>カイケツ</t>
    </rPh>
    <phoneticPr fontId="1"/>
  </si>
  <si>
    <r>
      <t>ロ　</t>
    </r>
    <r>
      <rPr>
        <sz val="8"/>
        <color theme="1"/>
        <rFont val="游ゴシック"/>
        <family val="3"/>
        <charset val="128"/>
        <scheme val="minor"/>
      </rPr>
      <t>レクリエーション等に参加してメリハリある生活による緩和・解決</t>
    </r>
    <rPh sb="10" eb="11">
      <t>トウ</t>
    </rPh>
    <rPh sb="12" eb="14">
      <t>サンカ</t>
    </rPh>
    <rPh sb="22" eb="24">
      <t>セイカツ</t>
    </rPh>
    <rPh sb="27" eb="29">
      <t>カンワ</t>
    </rPh>
    <rPh sb="30" eb="32">
      <t>カイケツ</t>
    </rPh>
    <phoneticPr fontId="1"/>
  </si>
  <si>
    <r>
      <t>ハ　</t>
    </r>
    <r>
      <rPr>
        <sz val="8"/>
        <color theme="1"/>
        <rFont val="游ゴシック"/>
        <family val="3"/>
        <charset val="128"/>
        <scheme val="minor"/>
      </rPr>
      <t>生活面の各種支援による緩和・解決</t>
    </r>
    <rPh sb="2" eb="4">
      <t>セイカツ</t>
    </rPh>
    <rPh sb="4" eb="5">
      <t>メン</t>
    </rPh>
    <rPh sb="6" eb="8">
      <t>カクシュ</t>
    </rPh>
    <rPh sb="8" eb="10">
      <t>シエン</t>
    </rPh>
    <rPh sb="13" eb="15">
      <t>カンワ</t>
    </rPh>
    <rPh sb="16" eb="18">
      <t>カイケツ</t>
    </rPh>
    <phoneticPr fontId="1"/>
  </si>
  <si>
    <r>
      <t>ニ　</t>
    </r>
    <r>
      <rPr>
        <sz val="8"/>
        <color theme="1"/>
        <rFont val="游ゴシック"/>
        <family val="3"/>
        <charset val="128"/>
        <scheme val="minor"/>
      </rPr>
      <t>軽介護・介護保険サービスの利用による緩和・解決</t>
    </r>
    <rPh sb="2" eb="3">
      <t>ケイ</t>
    </rPh>
    <rPh sb="3" eb="5">
      <t>カイゴ</t>
    </rPh>
    <rPh sb="6" eb="8">
      <t>カイゴ</t>
    </rPh>
    <rPh sb="8" eb="10">
      <t>ホケン</t>
    </rPh>
    <rPh sb="15" eb="17">
      <t>リヨウ</t>
    </rPh>
    <rPh sb="20" eb="22">
      <t>カンワ</t>
    </rPh>
    <rPh sb="23" eb="25">
      <t>カイケツ</t>
    </rPh>
    <phoneticPr fontId="1"/>
  </si>
  <si>
    <t xml:space="preserve"> </t>
    <phoneticPr fontId="1"/>
  </si>
  <si>
    <t>　　</t>
    <phoneticPr fontId="1"/>
  </si>
  <si>
    <t>職員配置</t>
    <rPh sb="0" eb="2">
      <t>ショクイン</t>
    </rPh>
    <rPh sb="2" eb="4">
      <t>ハイチ</t>
    </rPh>
    <phoneticPr fontId="1"/>
  </si>
  <si>
    <t>①</t>
    <phoneticPr fontId="1"/>
  </si>
  <si>
    <t>施設長</t>
    <rPh sb="0" eb="2">
      <t>シセツ</t>
    </rPh>
    <rPh sb="2" eb="3">
      <t>チョウ</t>
    </rPh>
    <phoneticPr fontId="1"/>
  </si>
  <si>
    <t>②</t>
    <phoneticPr fontId="1"/>
  </si>
  <si>
    <t>事務員</t>
    <rPh sb="0" eb="2">
      <t>ジム</t>
    </rPh>
    <rPh sb="2" eb="3">
      <t>イン</t>
    </rPh>
    <phoneticPr fontId="1"/>
  </si>
  <si>
    <t>➂</t>
    <phoneticPr fontId="1"/>
  </si>
  <si>
    <t>看護師</t>
    <rPh sb="0" eb="3">
      <t>カンゴシ</t>
    </rPh>
    <phoneticPr fontId="1"/>
  </si>
  <si>
    <t>④</t>
    <phoneticPr fontId="1"/>
  </si>
  <si>
    <t>（管理）栄養士</t>
    <rPh sb="1" eb="3">
      <t>カンリ</t>
    </rPh>
    <rPh sb="4" eb="7">
      <t>エイヨウシ</t>
    </rPh>
    <phoneticPr fontId="1"/>
  </si>
  <si>
    <t>⑤</t>
    <phoneticPr fontId="1"/>
  </si>
  <si>
    <t>介護職</t>
    <rPh sb="0" eb="2">
      <t>カイゴ</t>
    </rPh>
    <rPh sb="2" eb="3">
      <t>ショク</t>
    </rPh>
    <phoneticPr fontId="1"/>
  </si>
  <si>
    <t>相談員・ケアマネ</t>
    <rPh sb="0" eb="3">
      <t>ソウダンイン</t>
    </rPh>
    <phoneticPr fontId="1"/>
  </si>
  <si>
    <t>⑥</t>
    <phoneticPr fontId="1"/>
  </si>
  <si>
    <t>⑦</t>
    <phoneticPr fontId="1"/>
  </si>
  <si>
    <t>調理士</t>
    <rPh sb="0" eb="2">
      <t>チョウリ</t>
    </rPh>
    <rPh sb="2" eb="3">
      <t>シ</t>
    </rPh>
    <phoneticPr fontId="1"/>
  </si>
  <si>
    <t>入居時の介護度</t>
    <rPh sb="0" eb="2">
      <t>ニュウキョ</t>
    </rPh>
    <rPh sb="2" eb="3">
      <t>ジ</t>
    </rPh>
    <rPh sb="4" eb="6">
      <t>カイゴ</t>
    </rPh>
    <rPh sb="6" eb="7">
      <t>ド</t>
    </rPh>
    <phoneticPr fontId="1"/>
  </si>
  <si>
    <t>６．</t>
    <phoneticPr fontId="1"/>
  </si>
  <si>
    <t>７．</t>
    <phoneticPr fontId="1"/>
  </si>
  <si>
    <t>８．</t>
    <phoneticPr fontId="1"/>
  </si>
  <si>
    <t>９．</t>
    <phoneticPr fontId="1"/>
  </si>
  <si>
    <t>別添　活動調査による</t>
    <rPh sb="0" eb="2">
      <t>ベッテン</t>
    </rPh>
    <rPh sb="3" eb="5">
      <t>カツドウ</t>
    </rPh>
    <rPh sb="5" eb="7">
      <t>チョウサ</t>
    </rPh>
    <phoneticPr fontId="1"/>
  </si>
  <si>
    <t>活動調査と施設運営の特色</t>
    <rPh sb="0" eb="2">
      <t>カツドウ</t>
    </rPh>
    <rPh sb="2" eb="4">
      <t>チョウサ</t>
    </rPh>
    <rPh sb="5" eb="7">
      <t>シセツ</t>
    </rPh>
    <rPh sb="7" eb="9">
      <t>ウンエイ</t>
    </rPh>
    <rPh sb="10" eb="12">
      <t>トクショク</t>
    </rPh>
    <phoneticPr fontId="1"/>
  </si>
  <si>
    <t>　</t>
    <phoneticPr fontId="1"/>
  </si>
  <si>
    <t>(1)</t>
    <phoneticPr fontId="1"/>
  </si>
  <si>
    <t>特色</t>
    <rPh sb="0" eb="2">
      <t>トクショク</t>
    </rPh>
    <phoneticPr fontId="1"/>
  </si>
  <si>
    <t xml:space="preserve"> </t>
    <phoneticPr fontId="1"/>
  </si>
  <si>
    <t>運営方針…管理規程または運営規程上の運営方針等をご記入願います。</t>
    <rPh sb="0" eb="2">
      <t>ウンエイ</t>
    </rPh>
    <rPh sb="2" eb="4">
      <t>ホウシン</t>
    </rPh>
    <rPh sb="5" eb="7">
      <t>カンリ</t>
    </rPh>
    <rPh sb="7" eb="9">
      <t>キテイ</t>
    </rPh>
    <rPh sb="12" eb="14">
      <t>ウンエイ</t>
    </rPh>
    <rPh sb="14" eb="16">
      <t>キテイ</t>
    </rPh>
    <rPh sb="16" eb="17">
      <t>ジョウ</t>
    </rPh>
    <rPh sb="18" eb="20">
      <t>ウンエイ</t>
    </rPh>
    <rPh sb="20" eb="22">
      <t>ホウシン</t>
    </rPh>
    <rPh sb="22" eb="23">
      <t>トウ</t>
    </rPh>
    <rPh sb="25" eb="27">
      <t>キニュウ</t>
    </rPh>
    <rPh sb="27" eb="28">
      <t>ネガ</t>
    </rPh>
    <phoneticPr fontId="1"/>
  </si>
  <si>
    <t>ヘ　その他</t>
    <rPh sb="4" eb="5">
      <t>タ</t>
    </rPh>
    <phoneticPr fontId="1"/>
  </si>
  <si>
    <t>ホ　特定施設入居者生活介護</t>
    <rPh sb="2" eb="4">
      <t>トクテイ</t>
    </rPh>
    <rPh sb="4" eb="6">
      <t>シセツ</t>
    </rPh>
    <rPh sb="6" eb="9">
      <t>ニュウキョシャ</t>
    </rPh>
    <rPh sb="9" eb="11">
      <t>セイカツ</t>
    </rPh>
    <rPh sb="11" eb="13">
      <t>カイゴ</t>
    </rPh>
    <phoneticPr fontId="1"/>
  </si>
  <si>
    <t>　…　満年齢をご記入お願いいたします。</t>
    <rPh sb="3" eb="4">
      <t>マン</t>
    </rPh>
    <rPh sb="4" eb="6">
      <t>ネンレイ</t>
    </rPh>
    <rPh sb="8" eb="10">
      <t>キニュウ</t>
    </rPh>
    <rPh sb="11" eb="12">
      <t>ネガ</t>
    </rPh>
    <phoneticPr fontId="1"/>
  </si>
  <si>
    <t>入院期間</t>
    <rPh sb="0" eb="2">
      <t>ニュウイン</t>
    </rPh>
    <rPh sb="2" eb="4">
      <t>キカン</t>
    </rPh>
    <phoneticPr fontId="1"/>
  </si>
  <si>
    <t>入院状況</t>
    <rPh sb="0" eb="2">
      <t>ニュウイン</t>
    </rPh>
    <rPh sb="2" eb="4">
      <t>ジョウキョウ</t>
    </rPh>
    <phoneticPr fontId="1"/>
  </si>
  <si>
    <t>回数</t>
    <rPh sb="0" eb="2">
      <t>カイスウ</t>
    </rPh>
    <phoneticPr fontId="1"/>
  </si>
  <si>
    <t>延べ入院期間</t>
    <rPh sb="0" eb="1">
      <t>ノ</t>
    </rPh>
    <rPh sb="2" eb="4">
      <t>ニュウイン</t>
    </rPh>
    <rPh sb="4" eb="6">
      <t>キカン</t>
    </rPh>
    <phoneticPr fontId="1"/>
  </si>
  <si>
    <t>イ　なし</t>
    <phoneticPr fontId="1"/>
  </si>
  <si>
    <t>ロ　1回</t>
    <rPh sb="3" eb="4">
      <t>カイ</t>
    </rPh>
    <phoneticPr fontId="1"/>
  </si>
  <si>
    <t>ハ　2回から３回</t>
    <rPh sb="3" eb="4">
      <t>カイ</t>
    </rPh>
    <rPh sb="7" eb="8">
      <t>カイ</t>
    </rPh>
    <phoneticPr fontId="1"/>
  </si>
  <si>
    <t>ニ　4回以上</t>
    <rPh sb="3" eb="4">
      <t>カイ</t>
    </rPh>
    <rPh sb="4" eb="6">
      <t>イジョウ</t>
    </rPh>
    <phoneticPr fontId="1"/>
  </si>
  <si>
    <t>イ　1日～１０日以内</t>
    <rPh sb="3" eb="4">
      <t>ニチ</t>
    </rPh>
    <rPh sb="7" eb="8">
      <t>ニチ</t>
    </rPh>
    <rPh sb="8" eb="10">
      <t>イナイ</t>
    </rPh>
    <phoneticPr fontId="1"/>
  </si>
  <si>
    <t>ロ　11日以上　20日以内</t>
    <rPh sb="4" eb="5">
      <t>ニチ</t>
    </rPh>
    <rPh sb="5" eb="7">
      <t>イジョウ</t>
    </rPh>
    <rPh sb="10" eb="11">
      <t>ニチ</t>
    </rPh>
    <rPh sb="11" eb="13">
      <t>イナイ</t>
    </rPh>
    <phoneticPr fontId="1"/>
  </si>
  <si>
    <t>ハ　21日以上　30日以内</t>
    <rPh sb="4" eb="5">
      <t>ニチ</t>
    </rPh>
    <rPh sb="5" eb="7">
      <t>イジョウ</t>
    </rPh>
    <rPh sb="10" eb="11">
      <t>ニチ</t>
    </rPh>
    <rPh sb="11" eb="13">
      <t>イナイ</t>
    </rPh>
    <phoneticPr fontId="1"/>
  </si>
  <si>
    <t>ニ　31日以上　40日以内</t>
    <rPh sb="4" eb="5">
      <t>ニチ</t>
    </rPh>
    <rPh sb="5" eb="7">
      <t>イジョウ</t>
    </rPh>
    <rPh sb="10" eb="11">
      <t>ニチ</t>
    </rPh>
    <rPh sb="11" eb="13">
      <t>イナイ</t>
    </rPh>
    <phoneticPr fontId="1"/>
  </si>
  <si>
    <t>ホ　41日以上　50日以内</t>
    <rPh sb="4" eb="5">
      <t>ニチ</t>
    </rPh>
    <rPh sb="5" eb="7">
      <t>イジョウ</t>
    </rPh>
    <rPh sb="10" eb="11">
      <t>ニチ</t>
    </rPh>
    <rPh sb="11" eb="13">
      <t>イナイ</t>
    </rPh>
    <phoneticPr fontId="1"/>
  </si>
  <si>
    <t>ヘ　51日以上</t>
    <rPh sb="4" eb="5">
      <t>ニチ</t>
    </rPh>
    <rPh sb="5" eb="7">
      <t>イジョウ</t>
    </rPh>
    <phoneticPr fontId="1"/>
  </si>
  <si>
    <t>入院回数</t>
    <rPh sb="0" eb="2">
      <t>ニュウイン</t>
    </rPh>
    <rPh sb="2" eb="4">
      <t>カイスウ</t>
    </rPh>
    <phoneticPr fontId="1"/>
  </si>
  <si>
    <t>延べ入院期間</t>
    <rPh sb="0" eb="1">
      <t>ノ</t>
    </rPh>
    <rPh sb="2" eb="4">
      <t>ニュウイン</t>
    </rPh>
    <rPh sb="4" eb="6">
      <t>キカン</t>
    </rPh>
    <phoneticPr fontId="1"/>
  </si>
  <si>
    <t>　１３階層</t>
    <rPh sb="3" eb="5">
      <t>カイソウ</t>
    </rPh>
    <phoneticPr fontId="1"/>
  </si>
  <si>
    <t>　１４階層</t>
    <rPh sb="3" eb="5">
      <t>カイソウ</t>
    </rPh>
    <phoneticPr fontId="1"/>
  </si>
  <si>
    <t>　１５階層</t>
    <rPh sb="3" eb="5">
      <t>カイソウ</t>
    </rPh>
    <phoneticPr fontId="1"/>
  </si>
  <si>
    <t>平成30年度の退去者の状況</t>
    <rPh sb="0" eb="2">
      <t>ヘイセイ</t>
    </rPh>
    <rPh sb="4" eb="6">
      <t>ネンド</t>
    </rPh>
    <rPh sb="7" eb="10">
      <t>タイキョシャ</t>
    </rPh>
    <rPh sb="11" eb="13">
      <t>ジョウキョウ</t>
    </rPh>
    <phoneticPr fontId="1"/>
  </si>
  <si>
    <t>退去人数</t>
    <rPh sb="0" eb="2">
      <t>タイキョ</t>
    </rPh>
    <rPh sb="2" eb="4">
      <t>ニンズウ</t>
    </rPh>
    <phoneticPr fontId="1"/>
  </si>
  <si>
    <t>退去事由</t>
    <rPh sb="0" eb="2">
      <t>タイキョ</t>
    </rPh>
    <rPh sb="2" eb="4">
      <t>ジユウ</t>
    </rPh>
    <phoneticPr fontId="1"/>
  </si>
  <si>
    <t>退去時の年齢</t>
    <rPh sb="0" eb="2">
      <t>タイキョ</t>
    </rPh>
    <rPh sb="2" eb="3">
      <t>ジ</t>
    </rPh>
    <rPh sb="4" eb="6">
      <t>ネンレイ</t>
    </rPh>
    <phoneticPr fontId="1"/>
  </si>
  <si>
    <t>退去者の入居期間</t>
    <rPh sb="0" eb="3">
      <t>タイキョシャ</t>
    </rPh>
    <rPh sb="4" eb="6">
      <t>ニュウキョ</t>
    </rPh>
    <rPh sb="6" eb="8">
      <t>キカン</t>
    </rPh>
    <phoneticPr fontId="1"/>
  </si>
  <si>
    <t>退去時の介護度</t>
    <rPh sb="0" eb="2">
      <t>タイキョ</t>
    </rPh>
    <rPh sb="2" eb="3">
      <t>ジ</t>
    </rPh>
    <rPh sb="4" eb="6">
      <t>カイゴ</t>
    </rPh>
    <rPh sb="6" eb="7">
      <t>ド</t>
    </rPh>
    <phoneticPr fontId="1"/>
  </si>
  <si>
    <t>ニ　利用料の支払ができないため</t>
    <rPh sb="2" eb="5">
      <t>リヨウリョウ</t>
    </rPh>
    <rPh sb="6" eb="8">
      <t>シハライ</t>
    </rPh>
    <phoneticPr fontId="1"/>
  </si>
  <si>
    <t>イ　死去のため</t>
    <rPh sb="2" eb="4">
      <t>シキョ</t>
    </rPh>
    <phoneticPr fontId="1"/>
  </si>
  <si>
    <t>ホ　家庭・在宅復帰</t>
    <rPh sb="2" eb="4">
      <t>カテイ</t>
    </rPh>
    <rPh sb="5" eb="7">
      <t>ザイタク</t>
    </rPh>
    <rPh sb="7" eb="9">
      <t>フッキ</t>
    </rPh>
    <phoneticPr fontId="1"/>
  </si>
  <si>
    <t>ロ　1年以上　  　３年未満</t>
    <rPh sb="3" eb="6">
      <t>ネンイジョウ</t>
    </rPh>
    <rPh sb="11" eb="12">
      <t>ネン</t>
    </rPh>
    <rPh sb="12" eb="14">
      <t>ミマン</t>
    </rPh>
    <phoneticPr fontId="1"/>
  </si>
  <si>
    <t>ハ　３年以上　　５年未満</t>
    <rPh sb="3" eb="4">
      <t>ネン</t>
    </rPh>
    <rPh sb="4" eb="6">
      <t>イジョウ</t>
    </rPh>
    <rPh sb="9" eb="10">
      <t>ネン</t>
    </rPh>
    <rPh sb="10" eb="12">
      <t>ミマン</t>
    </rPh>
    <phoneticPr fontId="1"/>
  </si>
  <si>
    <t>ニ　５年以上　　７年未満</t>
    <rPh sb="3" eb="4">
      <t>ネン</t>
    </rPh>
    <rPh sb="4" eb="6">
      <t>イジョウ</t>
    </rPh>
    <rPh sb="9" eb="10">
      <t>ネン</t>
    </rPh>
    <rPh sb="10" eb="12">
      <t>ミマン</t>
    </rPh>
    <phoneticPr fontId="1"/>
  </si>
  <si>
    <t>ホ　７年以上　　９年未満</t>
    <rPh sb="3" eb="4">
      <t>ネン</t>
    </rPh>
    <rPh sb="4" eb="6">
      <t>イジョウ</t>
    </rPh>
    <rPh sb="9" eb="10">
      <t>ネン</t>
    </rPh>
    <rPh sb="10" eb="12">
      <t>ミマン</t>
    </rPh>
    <phoneticPr fontId="1"/>
  </si>
  <si>
    <t>ト　１１年以上　　１３年未満</t>
    <rPh sb="4" eb="5">
      <t>ネン</t>
    </rPh>
    <rPh sb="5" eb="7">
      <t>イジョウ</t>
    </rPh>
    <rPh sb="11" eb="12">
      <t>ネン</t>
    </rPh>
    <rPh sb="12" eb="14">
      <t>ミマン</t>
    </rPh>
    <phoneticPr fontId="1"/>
  </si>
  <si>
    <t>イ　　　　　　　1年未満</t>
    <rPh sb="9" eb="10">
      <t>ネン</t>
    </rPh>
    <rPh sb="10" eb="12">
      <t>ミマン</t>
    </rPh>
    <phoneticPr fontId="1"/>
  </si>
  <si>
    <t>チ　１３年以上　　１５年未満</t>
    <rPh sb="4" eb="5">
      <t>ネン</t>
    </rPh>
    <rPh sb="5" eb="7">
      <t>イジョウ</t>
    </rPh>
    <rPh sb="11" eb="12">
      <t>ネン</t>
    </rPh>
    <rPh sb="12" eb="14">
      <t>ミマン</t>
    </rPh>
    <phoneticPr fontId="1"/>
  </si>
  <si>
    <t>リ　１５年以上　　２０年未満</t>
    <rPh sb="4" eb="5">
      <t>ネン</t>
    </rPh>
    <rPh sb="5" eb="7">
      <t>イジョウ</t>
    </rPh>
    <rPh sb="11" eb="12">
      <t>ネン</t>
    </rPh>
    <rPh sb="12" eb="14">
      <t>ミマン</t>
    </rPh>
    <phoneticPr fontId="1"/>
  </si>
  <si>
    <t>ヌ　２０年以上　</t>
    <rPh sb="4" eb="5">
      <t>ネン</t>
    </rPh>
    <rPh sb="5" eb="7">
      <t>イジョウ</t>
    </rPh>
    <phoneticPr fontId="1"/>
  </si>
  <si>
    <t>１０．</t>
    <phoneticPr fontId="1"/>
  </si>
  <si>
    <t>ご記入ありがとうございました。</t>
    <rPh sb="1" eb="3">
      <t>キニュウ</t>
    </rPh>
    <phoneticPr fontId="1"/>
  </si>
  <si>
    <t>ト　居宅介護支援事業所</t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phoneticPr fontId="1"/>
  </si>
  <si>
    <t>ヘ　グループホーム</t>
    <phoneticPr fontId="1"/>
  </si>
  <si>
    <t>チ　包括支援センター</t>
    <rPh sb="2" eb="4">
      <t>ホウカツ</t>
    </rPh>
    <rPh sb="4" eb="6">
      <t>シエン</t>
    </rPh>
    <phoneticPr fontId="1"/>
  </si>
  <si>
    <t>ト　市役所</t>
    <rPh sb="2" eb="5">
      <t>シヤクショ</t>
    </rPh>
    <phoneticPr fontId="1"/>
  </si>
  <si>
    <t>チ　その他</t>
    <rPh sb="4" eb="5">
      <t>タ</t>
    </rPh>
    <phoneticPr fontId="1"/>
  </si>
  <si>
    <t>人</t>
    <rPh sb="0" eb="1">
      <t>ニン</t>
    </rPh>
    <phoneticPr fontId="1"/>
  </si>
  <si>
    <t>　</t>
  </si>
  <si>
    <t>　</t>
    <phoneticPr fontId="1"/>
  </si>
  <si>
    <t>成年後見制度の事例　　　　　　　　　　　　　　　　人数</t>
    <rPh sb="0" eb="2">
      <t>セイネン</t>
    </rPh>
    <rPh sb="2" eb="4">
      <t>コウケン</t>
    </rPh>
    <rPh sb="4" eb="6">
      <t>セイド</t>
    </rPh>
    <rPh sb="7" eb="9">
      <t>ジレイ</t>
    </rPh>
    <rPh sb="25" eb="27">
      <t>ニンズウ</t>
    </rPh>
    <phoneticPr fontId="1"/>
  </si>
  <si>
    <t>生活保護の事例　　　　　　　　　　　　　　　　　　人数</t>
    <rPh sb="0" eb="2">
      <t>セイカツ</t>
    </rPh>
    <rPh sb="2" eb="4">
      <t>ホゴ</t>
    </rPh>
    <rPh sb="5" eb="7">
      <t>ジレイ</t>
    </rPh>
    <rPh sb="25" eb="27">
      <t>ニンズウ</t>
    </rPh>
    <phoneticPr fontId="1"/>
  </si>
  <si>
    <t>　　　　　　　　　　　　　　　　　　　　　　概要等</t>
    <rPh sb="22" eb="24">
      <t>ガイヨウ</t>
    </rPh>
    <rPh sb="24" eb="25">
      <t>トウ</t>
    </rPh>
    <phoneticPr fontId="1"/>
  </si>
  <si>
    <t>虐待事例　　　　　　　　　　　　　　　　　　　　　人数</t>
    <rPh sb="0" eb="2">
      <t>ギャクタイ</t>
    </rPh>
    <rPh sb="2" eb="4">
      <t>ジレイ</t>
    </rPh>
    <rPh sb="25" eb="27">
      <t>ニンズウ</t>
    </rPh>
    <phoneticPr fontId="1"/>
  </si>
  <si>
    <t>身体拘束の事例　　　　　　　　　　　　　　　　　　人数</t>
    <rPh sb="0" eb="2">
      <t>シンタイ</t>
    </rPh>
    <rPh sb="2" eb="4">
      <t>コウソク</t>
    </rPh>
    <rPh sb="5" eb="7">
      <t>ジレイ</t>
    </rPh>
    <rPh sb="25" eb="27">
      <t>ニンズウ</t>
    </rPh>
    <phoneticPr fontId="1"/>
  </si>
  <si>
    <r>
      <t>その他　　　※　</t>
    </r>
    <r>
      <rPr>
        <sz val="11"/>
        <color rgb="FFFF0000"/>
        <rFont val="游ゴシック"/>
        <family val="3"/>
        <charset val="128"/>
        <scheme val="minor"/>
      </rPr>
      <t>事例がありましたら、人数とケースの概要の記入をお願いします。</t>
    </r>
    <rPh sb="2" eb="3">
      <t>タ</t>
    </rPh>
    <rPh sb="8" eb="10">
      <t>ジレイ</t>
    </rPh>
    <rPh sb="18" eb="20">
      <t>ニンズウ</t>
    </rPh>
    <rPh sb="25" eb="27">
      <t>ガイヨウ</t>
    </rPh>
    <rPh sb="28" eb="30">
      <t>キニュウ</t>
    </rPh>
    <rPh sb="32" eb="33">
      <t>ネガ</t>
    </rPh>
    <phoneticPr fontId="1"/>
  </si>
  <si>
    <t>ハ　体に障害があり１人暮らし困難</t>
    <rPh sb="2" eb="3">
      <t>カラダ</t>
    </rPh>
    <rPh sb="4" eb="6">
      <t>ショウガイ</t>
    </rPh>
    <rPh sb="9" eb="12">
      <t>ヒトリグ</t>
    </rPh>
    <rPh sb="14" eb="16">
      <t>コンナン</t>
    </rPh>
    <phoneticPr fontId="1"/>
  </si>
  <si>
    <t>人</t>
    <rPh sb="0" eb="1">
      <t>ニン</t>
    </rPh>
    <phoneticPr fontId="1"/>
  </si>
  <si>
    <r>
      <t>へ　</t>
    </r>
    <r>
      <rPr>
        <sz val="9"/>
        <color theme="1"/>
        <rFont val="游ゴシック"/>
        <family val="3"/>
        <charset val="128"/>
        <scheme val="minor"/>
      </rPr>
      <t>その他の健康に関する支援による緩和・解決</t>
    </r>
    <rPh sb="4" eb="5">
      <t>タ</t>
    </rPh>
    <rPh sb="6" eb="8">
      <t>ケンコウ</t>
    </rPh>
    <rPh sb="9" eb="10">
      <t>カン</t>
    </rPh>
    <rPh sb="12" eb="14">
      <t>シエン</t>
    </rPh>
    <rPh sb="17" eb="19">
      <t>カンワ</t>
    </rPh>
    <rPh sb="20" eb="22">
      <t>カイケツ</t>
    </rPh>
    <phoneticPr fontId="1"/>
  </si>
  <si>
    <r>
      <t>ホ　家族支援による</t>
    </r>
    <r>
      <rPr>
        <sz val="9"/>
        <color theme="1"/>
        <rFont val="游ゴシック"/>
        <family val="3"/>
        <charset val="128"/>
        <scheme val="minor"/>
      </rPr>
      <t>援による緩和・解決</t>
    </r>
    <rPh sb="2" eb="4">
      <t>カゾク</t>
    </rPh>
    <rPh sb="4" eb="6">
      <t>シエン</t>
    </rPh>
    <rPh sb="9" eb="10">
      <t>エン</t>
    </rPh>
    <rPh sb="13" eb="15">
      <t>カンワ</t>
    </rPh>
    <rPh sb="16" eb="18">
      <t>カイケツ</t>
    </rPh>
    <phoneticPr fontId="1"/>
  </si>
  <si>
    <r>
      <t>へ　</t>
    </r>
    <r>
      <rPr>
        <sz val="8"/>
        <color theme="1"/>
        <rFont val="游ゴシック"/>
        <family val="3"/>
        <charset val="128"/>
        <scheme val="minor"/>
      </rPr>
      <t>生活面の助言による生活の見直しによる緩和・解決</t>
    </r>
    <rPh sb="2" eb="4">
      <t>ショクセイカツ</t>
    </rPh>
    <rPh sb="4" eb="5">
      <t>メン</t>
    </rPh>
    <rPh sb="6" eb="8">
      <t>ジョゲン</t>
    </rPh>
    <rPh sb="11" eb="13">
      <t>セイカツ</t>
    </rPh>
    <rPh sb="14" eb="16">
      <t>ミナオ</t>
    </rPh>
    <rPh sb="20" eb="22">
      <t>カンワ</t>
    </rPh>
    <rPh sb="23" eb="25">
      <t>カイケツ</t>
    </rPh>
    <phoneticPr fontId="1"/>
  </si>
  <si>
    <r>
      <t>ホ　</t>
    </r>
    <r>
      <rPr>
        <sz val="8"/>
        <color theme="1"/>
        <rFont val="游ゴシック"/>
        <family val="3"/>
        <charset val="128"/>
        <scheme val="minor"/>
      </rPr>
      <t>生活面の関し家族支援による緩和・解決</t>
    </r>
    <rPh sb="2" eb="4">
      <t>ショクセイカツ</t>
    </rPh>
    <rPh sb="4" eb="5">
      <t>メン</t>
    </rPh>
    <rPh sb="6" eb="7">
      <t>カン</t>
    </rPh>
    <rPh sb="8" eb="10">
      <t>カゾク</t>
    </rPh>
    <rPh sb="10" eb="12">
      <t>シエン</t>
    </rPh>
    <rPh sb="15" eb="17">
      <t>カンワ</t>
    </rPh>
    <rPh sb="18" eb="20">
      <t>カイケツ</t>
    </rPh>
    <phoneticPr fontId="1"/>
  </si>
  <si>
    <t>ロ　持病の悪化・長期入院のため</t>
    <rPh sb="2" eb="4">
      <t>ジビョウ</t>
    </rPh>
    <rPh sb="5" eb="7">
      <t>アッカ</t>
    </rPh>
    <rPh sb="8" eb="10">
      <t>チョウキ</t>
    </rPh>
    <rPh sb="10" eb="12">
      <t>ニュウイン</t>
    </rPh>
    <phoneticPr fontId="1"/>
  </si>
  <si>
    <r>
      <t>ハ　施設・家族支援の限界</t>
    </r>
    <r>
      <rPr>
        <sz val="6"/>
        <color theme="1"/>
        <rFont val="游ゴシック"/>
        <family val="3"/>
        <charset val="128"/>
        <scheme val="minor"/>
      </rPr>
      <t>（認知症の進行やADLの低下などのため）</t>
    </r>
    <rPh sb="2" eb="4">
      <t>シセツ</t>
    </rPh>
    <rPh sb="5" eb="7">
      <t>カゾク</t>
    </rPh>
    <rPh sb="7" eb="9">
      <t>シエン</t>
    </rPh>
    <rPh sb="10" eb="12">
      <t>ゲンカイ</t>
    </rPh>
    <rPh sb="13" eb="16">
      <t>ニンチショウ</t>
    </rPh>
    <rPh sb="17" eb="19">
      <t>シンコウ</t>
    </rPh>
    <rPh sb="24" eb="26">
      <t>テイカ</t>
    </rPh>
    <phoneticPr fontId="1"/>
  </si>
  <si>
    <t>記入の仕方</t>
    <rPh sb="0" eb="2">
      <t>キニュウ</t>
    </rPh>
    <rPh sb="3" eb="5">
      <t>シカタ</t>
    </rPh>
    <phoneticPr fontId="1"/>
  </si>
  <si>
    <t>（２）数字等を直接入力をお願いします。</t>
    <rPh sb="3" eb="5">
      <t>スウジ</t>
    </rPh>
    <rPh sb="5" eb="6">
      <t>トウ</t>
    </rPh>
    <rPh sb="7" eb="9">
      <t>チョクセツ</t>
    </rPh>
    <rPh sb="9" eb="11">
      <t>ニュウリョク</t>
    </rPh>
    <rPh sb="13" eb="14">
      <t>ネガ</t>
    </rPh>
    <phoneticPr fontId="1"/>
  </si>
  <si>
    <t>（３）リストから選択をお願いします。</t>
    <rPh sb="8" eb="10">
      <t>センタク</t>
    </rPh>
    <rPh sb="12" eb="13">
      <t>ネガ</t>
    </rPh>
    <phoneticPr fontId="1"/>
  </si>
  <si>
    <t>○○△</t>
    <phoneticPr fontId="1"/>
  </si>
  <si>
    <t>高血圧</t>
    <rPh sb="0" eb="3">
      <t>コウケツアツ</t>
    </rPh>
    <phoneticPr fontId="1"/>
  </si>
  <si>
    <t>ト　虐待</t>
    <rPh sb="2" eb="4">
      <t>ギャクタイ</t>
    </rPh>
    <phoneticPr fontId="1"/>
  </si>
  <si>
    <t>ホ　問題なし</t>
    <rPh sb="2" eb="4">
      <t>モンダイ</t>
    </rPh>
    <phoneticPr fontId="1"/>
  </si>
  <si>
    <t>ニ　同居家族との不仲等人間関係</t>
    <rPh sb="2" eb="4">
      <t>ドウキョ</t>
    </rPh>
    <rPh sb="4" eb="6">
      <t>カゾク</t>
    </rPh>
    <rPh sb="8" eb="10">
      <t>フナカ</t>
    </rPh>
    <rPh sb="10" eb="11">
      <t>トウ</t>
    </rPh>
    <rPh sb="11" eb="13">
      <t>ニンゲン</t>
    </rPh>
    <rPh sb="13" eb="15">
      <t>カンケイ</t>
    </rPh>
    <phoneticPr fontId="1"/>
  </si>
  <si>
    <t>ホ　入院中で退院後家に帰れない</t>
    <rPh sb="2" eb="5">
      <t>ニュウインチュウ</t>
    </rPh>
    <rPh sb="6" eb="9">
      <t>タイインゴ</t>
    </rPh>
    <rPh sb="9" eb="10">
      <t>イエ</t>
    </rPh>
    <rPh sb="11" eb="12">
      <t>カエ</t>
    </rPh>
    <phoneticPr fontId="1"/>
  </si>
  <si>
    <r>
      <t>ヘ　</t>
    </r>
    <r>
      <rPr>
        <sz val="9"/>
        <color theme="1"/>
        <rFont val="游ゴシック"/>
        <family val="3"/>
        <charset val="128"/>
        <scheme val="minor"/>
      </rPr>
      <t>家が古くなり・アパートを出る</t>
    </r>
    <rPh sb="2" eb="3">
      <t>イエ</t>
    </rPh>
    <rPh sb="4" eb="5">
      <t>フル</t>
    </rPh>
    <rPh sb="14" eb="15">
      <t>デ</t>
    </rPh>
    <phoneticPr fontId="1"/>
  </si>
  <si>
    <t>ト　その他</t>
    <rPh sb="4" eb="5">
      <t>タ</t>
    </rPh>
    <phoneticPr fontId="1"/>
  </si>
  <si>
    <t>ヘ　認知症による課題</t>
    <rPh sb="2" eb="5">
      <t>ニンチショウ</t>
    </rPh>
    <rPh sb="8" eb="10">
      <t>カダイ</t>
    </rPh>
    <phoneticPr fontId="1"/>
  </si>
  <si>
    <t>ト　問題なし</t>
    <rPh sb="2" eb="4">
      <t>モンダイ</t>
    </rPh>
    <phoneticPr fontId="1"/>
  </si>
  <si>
    <t>　</t>
    <phoneticPr fontId="1"/>
  </si>
  <si>
    <t>イ　１名</t>
    <rPh sb="3" eb="4">
      <t>メイ</t>
    </rPh>
    <phoneticPr fontId="1"/>
  </si>
  <si>
    <t>ロ　２名</t>
    <rPh sb="3" eb="4">
      <t>メイ</t>
    </rPh>
    <phoneticPr fontId="1"/>
  </si>
  <si>
    <t>ハ　３名</t>
    <rPh sb="3" eb="4">
      <t>メイ</t>
    </rPh>
    <phoneticPr fontId="1"/>
  </si>
  <si>
    <t>ホ　５名</t>
    <rPh sb="3" eb="4">
      <t>メイ</t>
    </rPh>
    <phoneticPr fontId="1"/>
  </si>
  <si>
    <t>二　４名</t>
    <rPh sb="0" eb="1">
      <t>ニ</t>
    </rPh>
    <rPh sb="3" eb="4">
      <t>メイ</t>
    </rPh>
    <phoneticPr fontId="1"/>
  </si>
  <si>
    <t>へ　特定施設</t>
    <rPh sb="2" eb="4">
      <t>トクテイ</t>
    </rPh>
    <rPh sb="4" eb="6">
      <t>シセツ</t>
    </rPh>
    <phoneticPr fontId="1"/>
  </si>
  <si>
    <t>居室番号</t>
    <rPh sb="0" eb="2">
      <t>キョシツ</t>
    </rPh>
    <rPh sb="2" eb="4">
      <t>バンゴウ</t>
    </rPh>
    <phoneticPr fontId="1"/>
  </si>
  <si>
    <t>利用料の支払い財源について</t>
    <rPh sb="0" eb="3">
      <t>リヨウリョウ</t>
    </rPh>
    <rPh sb="4" eb="6">
      <t>シハラ</t>
    </rPh>
    <rPh sb="7" eb="9">
      <t>ザイゲン</t>
    </rPh>
    <phoneticPr fontId="1"/>
  </si>
  <si>
    <t>イ　年金の範囲で支払いが出来ている</t>
    <rPh sb="2" eb="4">
      <t>ネンキン</t>
    </rPh>
    <rPh sb="5" eb="7">
      <t>ハンイ</t>
    </rPh>
    <rPh sb="8" eb="10">
      <t>シハラ</t>
    </rPh>
    <rPh sb="12" eb="14">
      <t>デキ</t>
    </rPh>
    <phoneticPr fontId="1"/>
  </si>
  <si>
    <t>ロ　年金の他　自分の預貯金等で支払う</t>
    <rPh sb="2" eb="4">
      <t>ネンキン</t>
    </rPh>
    <rPh sb="5" eb="6">
      <t>ホカ</t>
    </rPh>
    <rPh sb="7" eb="9">
      <t>ジブン</t>
    </rPh>
    <rPh sb="10" eb="13">
      <t>ヨチョキン</t>
    </rPh>
    <rPh sb="13" eb="14">
      <t>トウ</t>
    </rPh>
    <rPh sb="15" eb="17">
      <t>シハラ</t>
    </rPh>
    <phoneticPr fontId="1"/>
  </si>
  <si>
    <t>ハ　年金の他　親族負担で支払う</t>
    <rPh sb="2" eb="4">
      <t>ネンキン</t>
    </rPh>
    <rPh sb="5" eb="6">
      <t>ホカ</t>
    </rPh>
    <rPh sb="7" eb="9">
      <t>シンゾク</t>
    </rPh>
    <rPh sb="9" eb="11">
      <t>フタン</t>
    </rPh>
    <rPh sb="12" eb="14">
      <t>シハラ</t>
    </rPh>
    <phoneticPr fontId="1"/>
  </si>
  <si>
    <t>ホ　その他の食事支援</t>
    <rPh sb="4" eb="5">
      <t>タ</t>
    </rPh>
    <rPh sb="6" eb="8">
      <t>ショクジ</t>
    </rPh>
    <rPh sb="8" eb="10">
      <t>シエン</t>
    </rPh>
    <phoneticPr fontId="1"/>
  </si>
  <si>
    <t>①</t>
    <phoneticPr fontId="1"/>
  </si>
  <si>
    <t>アルコールの管理について</t>
    <rPh sb="6" eb="8">
      <t>カンリ</t>
    </rPh>
    <phoneticPr fontId="1"/>
  </si>
  <si>
    <t>②</t>
    <phoneticPr fontId="1"/>
  </si>
  <si>
    <t>利用者の歩行状態の変化について</t>
    <rPh sb="0" eb="3">
      <t>リヨウシャ</t>
    </rPh>
    <rPh sb="4" eb="6">
      <t>ホコウ</t>
    </rPh>
    <rPh sb="6" eb="8">
      <t>ジョウタイ</t>
    </rPh>
    <rPh sb="9" eb="11">
      <t>ヘンカ</t>
    </rPh>
    <phoneticPr fontId="1"/>
  </si>
  <si>
    <t>③</t>
    <phoneticPr fontId="1"/>
  </si>
  <si>
    <t>軽費・ケアハウスのその他の支援と生活リズムについて</t>
    <rPh sb="0" eb="2">
      <t>ケイヒ</t>
    </rPh>
    <rPh sb="11" eb="12">
      <t>ホカ</t>
    </rPh>
    <rPh sb="13" eb="15">
      <t>シエン</t>
    </rPh>
    <rPh sb="16" eb="18">
      <t>セイカツ</t>
    </rPh>
    <phoneticPr fontId="1"/>
  </si>
  <si>
    <t>イ　自己管理</t>
    <rPh sb="2" eb="4">
      <t>ジコ</t>
    </rPh>
    <rPh sb="4" eb="6">
      <t>カンリ</t>
    </rPh>
    <phoneticPr fontId="1"/>
  </si>
  <si>
    <t>ロ　施設管理</t>
    <rPh sb="2" eb="4">
      <t>シセツ</t>
    </rPh>
    <rPh sb="4" eb="6">
      <t>カンリ</t>
    </rPh>
    <phoneticPr fontId="1"/>
  </si>
  <si>
    <t>ハ　持病より制限等がある方のみ施設管理</t>
    <rPh sb="2" eb="4">
      <t>ジビョウ</t>
    </rPh>
    <rPh sb="6" eb="8">
      <t>セイゲン</t>
    </rPh>
    <rPh sb="8" eb="9">
      <t>トウ</t>
    </rPh>
    <rPh sb="12" eb="13">
      <t>カタ</t>
    </rPh>
    <rPh sb="15" eb="17">
      <t>シセツ</t>
    </rPh>
    <rPh sb="17" eb="19">
      <t>カンリ</t>
    </rPh>
    <phoneticPr fontId="1"/>
  </si>
  <si>
    <t>二　その他</t>
    <rPh sb="0" eb="1">
      <t>ニ</t>
    </rPh>
    <rPh sb="4" eb="5">
      <t>タ</t>
    </rPh>
    <phoneticPr fontId="1"/>
  </si>
  <si>
    <t>入居後の歩行状態の変化について</t>
    <rPh sb="0" eb="2">
      <t>ニュウキョ</t>
    </rPh>
    <rPh sb="2" eb="3">
      <t>ゴ</t>
    </rPh>
    <rPh sb="4" eb="6">
      <t>ホコウ</t>
    </rPh>
    <rPh sb="6" eb="8">
      <t>ジョウタイ</t>
    </rPh>
    <rPh sb="9" eb="11">
      <t>ヘンカ</t>
    </rPh>
    <phoneticPr fontId="1"/>
  </si>
  <si>
    <t>イ　特に変化なし</t>
    <rPh sb="2" eb="3">
      <t>トク</t>
    </rPh>
    <rPh sb="4" eb="6">
      <t>ヘンカ</t>
    </rPh>
    <phoneticPr fontId="1"/>
  </si>
  <si>
    <t>ロ　足元がしっかりして改善した</t>
    <rPh sb="2" eb="4">
      <t>アシモト</t>
    </rPh>
    <rPh sb="11" eb="13">
      <t>カイゼン</t>
    </rPh>
    <phoneticPr fontId="1"/>
  </si>
  <si>
    <t>ハ　歩行距離が伸びた</t>
    <rPh sb="2" eb="4">
      <t>ホコウ</t>
    </rPh>
    <rPh sb="4" eb="6">
      <t>キョリ</t>
    </rPh>
    <rPh sb="7" eb="8">
      <t>ノ</t>
    </rPh>
    <phoneticPr fontId="1"/>
  </si>
  <si>
    <t>生活の安心感とリズムの構築について</t>
    <rPh sb="0" eb="2">
      <t>セイカツ</t>
    </rPh>
    <rPh sb="3" eb="6">
      <t>アンシンカン</t>
    </rPh>
    <rPh sb="11" eb="13">
      <t>コウチク</t>
    </rPh>
    <phoneticPr fontId="1"/>
  </si>
  <si>
    <t>イ　構築ができて安心している</t>
    <rPh sb="2" eb="4">
      <t>コウチク</t>
    </rPh>
    <rPh sb="8" eb="10">
      <t>アンシン</t>
    </rPh>
    <phoneticPr fontId="1"/>
  </si>
  <si>
    <t>ロ　構築ができているが不安でいる</t>
    <rPh sb="2" eb="4">
      <t>コウチク</t>
    </rPh>
    <rPh sb="11" eb="13">
      <t>フアン</t>
    </rPh>
    <phoneticPr fontId="1"/>
  </si>
  <si>
    <t>ハ　構築ができていない</t>
    <rPh sb="2" eb="4">
      <t>コウチク</t>
    </rPh>
    <phoneticPr fontId="1"/>
  </si>
  <si>
    <t>(6)</t>
  </si>
  <si>
    <t>ニ　特養以外の福祉施設</t>
    <rPh sb="2" eb="4">
      <t>トクヨウ</t>
    </rPh>
    <rPh sb="4" eb="6">
      <t>イガイ</t>
    </rPh>
    <rPh sb="7" eb="9">
      <t>フクシ</t>
    </rPh>
    <rPh sb="9" eb="11">
      <t>シセツ</t>
    </rPh>
    <phoneticPr fontId="1"/>
  </si>
  <si>
    <t>ロ　療養型病院</t>
    <rPh sb="2" eb="5">
      <t>リョウヨウガタ</t>
    </rPh>
    <rPh sb="5" eb="7">
      <t>ビョウイン</t>
    </rPh>
    <phoneticPr fontId="1"/>
  </si>
  <si>
    <t>イ　病院</t>
    <rPh sb="2" eb="4">
      <t>ビョウイン</t>
    </rPh>
    <phoneticPr fontId="1"/>
  </si>
  <si>
    <t>ハ　特別養護老人ホーム</t>
    <rPh sb="2" eb="4">
      <t>トクベツ</t>
    </rPh>
    <rPh sb="4" eb="6">
      <t>ヨウゴ</t>
    </rPh>
    <rPh sb="6" eb="8">
      <t>ロウジン</t>
    </rPh>
    <phoneticPr fontId="1"/>
  </si>
  <si>
    <t>へ　アパート</t>
    <phoneticPr fontId="1"/>
  </si>
  <si>
    <t>ト　自宅</t>
    <rPh sb="2" eb="4">
      <t>ジタク</t>
    </rPh>
    <phoneticPr fontId="1"/>
  </si>
  <si>
    <r>
      <t>（１） 日付・数字は「</t>
    </r>
    <r>
      <rPr>
        <b/>
        <sz val="11"/>
        <color theme="1"/>
        <rFont val="游ゴシック"/>
        <family val="3"/>
        <charset val="128"/>
        <scheme val="minor"/>
      </rPr>
      <t>半角</t>
    </r>
    <r>
      <rPr>
        <sz val="11"/>
        <color theme="1"/>
        <rFont val="游ゴシック"/>
        <family val="2"/>
        <charset val="128"/>
        <scheme val="minor"/>
      </rPr>
      <t>で　2018/4/1」のように入力をお願いします。</t>
    </r>
    <rPh sb="7" eb="9">
      <t>スウジ</t>
    </rPh>
    <phoneticPr fontId="1"/>
  </si>
  <si>
    <r>
      <t>入居時の生活課題と課題への支援　…　</t>
    </r>
    <r>
      <rPr>
        <sz val="11"/>
        <color rgb="FFFF0000"/>
        <rFont val="游ゴシック"/>
        <family val="3"/>
        <charset val="128"/>
        <scheme val="minor"/>
      </rPr>
      <t>該当ある項目のみご記入をお願いします（主なもの３つまで）。</t>
    </r>
    <rPh sb="0" eb="2">
      <t>ニュウキョ</t>
    </rPh>
    <rPh sb="2" eb="3">
      <t>ジ</t>
    </rPh>
    <rPh sb="4" eb="6">
      <t>セイカツ</t>
    </rPh>
    <rPh sb="6" eb="8">
      <t>カダイ</t>
    </rPh>
    <rPh sb="9" eb="11">
      <t>カダイ</t>
    </rPh>
    <rPh sb="13" eb="15">
      <t>シエン</t>
    </rPh>
    <rPh sb="18" eb="20">
      <t>ガイトウ</t>
    </rPh>
    <rPh sb="22" eb="24">
      <t>コウモク</t>
    </rPh>
    <rPh sb="27" eb="29">
      <t>キニュウ</t>
    </rPh>
    <rPh sb="31" eb="32">
      <t>ネガ</t>
    </rPh>
    <rPh sb="37" eb="38">
      <t>オモ</t>
    </rPh>
    <phoneticPr fontId="1"/>
  </si>
  <si>
    <r>
      <t xml:space="preserve">持病の状況       </t>
    </r>
    <r>
      <rPr>
        <sz val="11"/>
        <color rgb="FFFF0000"/>
        <rFont val="游ゴシック"/>
        <family val="3"/>
        <charset val="128"/>
        <scheme val="minor"/>
      </rPr>
      <t xml:space="preserve"> ※　生活に支障がある主な持病の記入をお願いします（５つまで）。</t>
    </r>
    <rPh sb="0" eb="2">
      <t>ジビョウ</t>
    </rPh>
    <rPh sb="3" eb="5">
      <t>ジョウキョウ</t>
    </rPh>
    <rPh sb="15" eb="17">
      <t>セイカツ</t>
    </rPh>
    <rPh sb="18" eb="20">
      <t>シショウ</t>
    </rPh>
    <rPh sb="23" eb="24">
      <t>オモ</t>
    </rPh>
    <rPh sb="25" eb="27">
      <t>ジビョウ</t>
    </rPh>
    <rPh sb="28" eb="30">
      <t>キニュウ</t>
    </rPh>
    <rPh sb="32" eb="33">
      <t>ネガ</t>
    </rPh>
    <phoneticPr fontId="1"/>
  </si>
  <si>
    <r>
      <t>入居率（入居現員/定員）　　　　　　</t>
    </r>
    <r>
      <rPr>
        <b/>
        <sz val="11"/>
        <color theme="1"/>
        <rFont val="游ゴシック"/>
        <family val="3"/>
        <charset val="128"/>
        <scheme val="minor"/>
      </rPr>
      <t>※　自動計算</t>
    </r>
    <rPh sb="0" eb="2">
      <t>ニュウキョ</t>
    </rPh>
    <rPh sb="2" eb="3">
      <t>リツ</t>
    </rPh>
    <rPh sb="4" eb="6">
      <t>ニュウキョ</t>
    </rPh>
    <rPh sb="6" eb="8">
      <t>ゲンイン</t>
    </rPh>
    <rPh sb="9" eb="11">
      <t>テイイン</t>
    </rPh>
    <rPh sb="20" eb="22">
      <t>ジドウ</t>
    </rPh>
    <rPh sb="22" eb="24">
      <t>ケイサン</t>
    </rPh>
    <phoneticPr fontId="1"/>
  </si>
  <si>
    <t>※　名前は、イニシャルまたは居室番号でお願いいたします。</t>
    <rPh sb="2" eb="4">
      <t>ナマエ</t>
    </rPh>
    <rPh sb="14" eb="16">
      <t>キョシツ</t>
    </rPh>
    <rPh sb="16" eb="18">
      <t>バンゴウ</t>
    </rPh>
    <rPh sb="20" eb="21">
      <t>ネガ</t>
    </rPh>
    <phoneticPr fontId="1"/>
  </si>
  <si>
    <t>介護保険の利用状況（３つまで）</t>
    <rPh sb="0" eb="2">
      <t>カイゴ</t>
    </rPh>
    <rPh sb="2" eb="4">
      <t>ホケン</t>
    </rPh>
    <rPh sb="5" eb="7">
      <t>リヨウ</t>
    </rPh>
    <rPh sb="7" eb="9">
      <t>ジョウキョウ</t>
    </rPh>
    <phoneticPr fontId="1"/>
  </si>
  <si>
    <t>12．</t>
    <phoneticPr fontId="1"/>
  </si>
  <si>
    <t>７．</t>
    <phoneticPr fontId="1"/>
  </si>
  <si>
    <t>１１．</t>
    <phoneticPr fontId="1"/>
  </si>
  <si>
    <t>１２．</t>
    <phoneticPr fontId="1"/>
  </si>
  <si>
    <t>別紙</t>
    <rPh sb="0" eb="2">
      <t>ベッシ</t>
    </rPh>
    <phoneticPr fontId="1"/>
  </si>
  <si>
    <r>
      <t>教養娯楽活動　　</t>
    </r>
    <r>
      <rPr>
        <sz val="11"/>
        <color rgb="FFFF0000"/>
        <rFont val="游ゴシック"/>
        <family val="3"/>
        <charset val="128"/>
        <scheme val="minor"/>
      </rPr>
      <t>※別紙活動調査（別シート）にご記入願います。</t>
    </r>
    <rPh sb="0" eb="2">
      <t>キョウヨウ</t>
    </rPh>
    <rPh sb="2" eb="4">
      <t>ゴラク</t>
    </rPh>
    <rPh sb="4" eb="6">
      <t>カツドウ</t>
    </rPh>
    <rPh sb="9" eb="11">
      <t>ベッシ</t>
    </rPh>
    <rPh sb="11" eb="13">
      <t>カツドウ</t>
    </rPh>
    <rPh sb="13" eb="15">
      <t>チョウサ</t>
    </rPh>
    <rPh sb="16" eb="17">
      <t>ベツ</t>
    </rPh>
    <rPh sb="23" eb="26">
      <t>キニュウネガ</t>
    </rPh>
    <phoneticPr fontId="1"/>
  </si>
  <si>
    <r>
      <t xml:space="preserve">設立後経過年数                   </t>
    </r>
    <r>
      <rPr>
        <b/>
        <sz val="11"/>
        <color theme="1"/>
        <rFont val="游ゴシック"/>
        <family val="3"/>
        <charset val="128"/>
        <scheme val="minor"/>
      </rPr>
      <t xml:space="preserve">  ※　自動計算</t>
    </r>
    <rPh sb="0" eb="2">
      <t>セツリツ</t>
    </rPh>
    <rPh sb="2" eb="3">
      <t>ゴ</t>
    </rPh>
    <rPh sb="3" eb="5">
      <t>ケイカ</t>
    </rPh>
    <rPh sb="5" eb="7">
      <t>ネンスウ</t>
    </rPh>
    <phoneticPr fontId="1"/>
  </si>
  <si>
    <r>
      <t>入居期間　　　　　　　</t>
    </r>
    <r>
      <rPr>
        <b/>
        <sz val="11"/>
        <color theme="1"/>
        <rFont val="游ゴシック"/>
        <family val="3"/>
        <charset val="128"/>
        <scheme val="minor"/>
      </rPr>
      <t>　※　自動計算</t>
    </r>
    <r>
      <rPr>
        <b/>
        <sz val="10"/>
        <color theme="1"/>
        <rFont val="游ゴシック"/>
        <family val="3"/>
        <charset val="128"/>
        <scheme val="minor"/>
      </rPr>
      <t xml:space="preserve">　　　　　　　     </t>
    </r>
    <rPh sb="0" eb="2">
      <t>ニュウキョ</t>
    </rPh>
    <rPh sb="2" eb="4">
      <t>キカン</t>
    </rPh>
    <rPh sb="14" eb="16">
      <t>ジドウ</t>
    </rPh>
    <rPh sb="16" eb="18">
      <t>ケイサン</t>
    </rPh>
    <phoneticPr fontId="1"/>
  </si>
  <si>
    <t>イ　自分の預貯金等で支払う</t>
    <rPh sb="2" eb="4">
      <t>ジブン</t>
    </rPh>
    <rPh sb="5" eb="8">
      <t>ヨチョキン</t>
    </rPh>
    <rPh sb="8" eb="9">
      <t>トウ</t>
    </rPh>
    <rPh sb="10" eb="12">
      <t>シハラ</t>
    </rPh>
    <phoneticPr fontId="1"/>
  </si>
  <si>
    <t>平均年齢</t>
    <rPh sb="0" eb="2">
      <t>ヘイキン</t>
    </rPh>
    <rPh sb="2" eb="4">
      <t>ネンレイ</t>
    </rPh>
    <phoneticPr fontId="1"/>
  </si>
  <si>
    <t>ハ　要支援　２</t>
    <rPh sb="2" eb="3">
      <t>ヨウ</t>
    </rPh>
    <rPh sb="3" eb="5">
      <t>シエン</t>
    </rPh>
    <phoneticPr fontId="1"/>
  </si>
  <si>
    <t>ロ　デイサービス</t>
    <phoneticPr fontId="1"/>
  </si>
  <si>
    <t>←　計</t>
    <rPh sb="2" eb="3">
      <t>ケイ</t>
    </rPh>
    <phoneticPr fontId="1"/>
  </si>
  <si>
    <t>平均入居期間</t>
    <rPh sb="0" eb="2">
      <t>ヘイキン</t>
    </rPh>
    <rPh sb="2" eb="4">
      <t>ニュウキョ</t>
    </rPh>
    <rPh sb="4" eb="6">
      <t>キカン</t>
    </rPh>
    <phoneticPr fontId="1"/>
  </si>
  <si>
    <t>　　虐待</t>
    <rPh sb="2" eb="4">
      <t>ギャクタイ</t>
    </rPh>
    <phoneticPr fontId="1"/>
  </si>
  <si>
    <t>イ　認定なし</t>
  </si>
  <si>
    <t>ロ　要支援　１</t>
  </si>
  <si>
    <t>ハ　要支援　２</t>
  </si>
  <si>
    <t>ニ　要介護　１</t>
  </si>
  <si>
    <t>ホ　要介護　２</t>
  </si>
  <si>
    <t>へ　要介護　３</t>
  </si>
  <si>
    <t>ト　要介護　４</t>
  </si>
  <si>
    <t>チ　要介護　５</t>
  </si>
  <si>
    <t>←　小計</t>
    <rPh sb="2" eb="4">
      <t>ショウケイ</t>
    </rPh>
    <phoneticPr fontId="1"/>
  </si>
  <si>
    <r>
      <t>ホ　家族支援</t>
    </r>
    <r>
      <rPr>
        <sz val="9"/>
        <color theme="1"/>
        <rFont val="游ゴシック"/>
        <family val="3"/>
        <charset val="128"/>
        <scheme val="minor"/>
      </rPr>
      <t>による緩和・解決</t>
    </r>
    <rPh sb="2" eb="4">
      <t>カゾク</t>
    </rPh>
    <rPh sb="4" eb="6">
      <t>シエン</t>
    </rPh>
    <rPh sb="9" eb="11">
      <t>カンワ</t>
    </rPh>
    <rPh sb="12" eb="14">
      <t>カイケツ</t>
    </rPh>
    <phoneticPr fontId="1"/>
  </si>
  <si>
    <t>ロ　年金の他　自分の預貯金等で支払う</t>
    <phoneticPr fontId="1"/>
  </si>
  <si>
    <t>ハ　年金の他　親族負担で支払う</t>
    <phoneticPr fontId="1"/>
  </si>
  <si>
    <r>
      <t>ニ　年金の他　</t>
    </r>
    <r>
      <rPr>
        <sz val="9"/>
        <color theme="1"/>
        <rFont val="游ゴシック"/>
        <family val="3"/>
        <charset val="128"/>
        <scheme val="minor"/>
      </rPr>
      <t>家賃収入等で支払う</t>
    </r>
    <rPh sb="2" eb="4">
      <t>ネンキン</t>
    </rPh>
    <rPh sb="5" eb="6">
      <t>ホカ</t>
    </rPh>
    <rPh sb="7" eb="9">
      <t>ヤチン</t>
    </rPh>
    <rPh sb="9" eb="11">
      <t>シュウニュウ</t>
    </rPh>
    <rPh sb="11" eb="12">
      <t>トウ</t>
    </rPh>
    <rPh sb="13" eb="15">
      <t>シハラ</t>
    </rPh>
    <phoneticPr fontId="1"/>
  </si>
  <si>
    <t>ホ　その他　</t>
  </si>
  <si>
    <t>ホ　その他　</t>
    <rPh sb="4" eb="5">
      <t>タ</t>
    </rPh>
    <phoneticPr fontId="1"/>
  </si>
  <si>
    <t>ニ　年金の他　家賃収入等で支払う</t>
  </si>
  <si>
    <t>イ　入院なし</t>
    <rPh sb="2" eb="4">
      <t>ニュウイン</t>
    </rPh>
    <phoneticPr fontId="1"/>
  </si>
  <si>
    <t>ニ　手すり等が使わなくなるほど改善した</t>
    <rPh sb="2" eb="3">
      <t>テ</t>
    </rPh>
    <rPh sb="5" eb="6">
      <t>トウ</t>
    </rPh>
    <rPh sb="7" eb="8">
      <t>ツカ</t>
    </rPh>
    <rPh sb="15" eb="17">
      <t>カイゼン</t>
    </rPh>
    <phoneticPr fontId="1"/>
  </si>
  <si>
    <t>info@jsibaraki.jp</t>
  </si>
  <si>
    <t>送付先</t>
    <rPh sb="0" eb="2">
      <t>ソウフ</t>
    </rPh>
    <rPh sb="2" eb="3">
      <t>サキ</t>
    </rPh>
    <phoneticPr fontId="1"/>
  </si>
  <si>
    <r>
      <t>　　※リストに記述がない場合には、</t>
    </r>
    <r>
      <rPr>
        <sz val="10"/>
        <color theme="1"/>
        <rFont val="游ゴシック"/>
        <family val="3"/>
        <charset val="128"/>
        <scheme val="minor"/>
      </rPr>
      <t>余白に記入し黄色でマーク</t>
    </r>
    <r>
      <rPr>
        <sz val="9"/>
        <color theme="1"/>
        <rFont val="游ゴシック"/>
        <family val="3"/>
        <charset val="128"/>
        <scheme val="minor"/>
      </rPr>
      <t>をお願いします。</t>
    </r>
    <rPh sb="7" eb="9">
      <t>キジュツ</t>
    </rPh>
    <rPh sb="12" eb="14">
      <t>バアイ</t>
    </rPh>
    <rPh sb="17" eb="19">
      <t>ヨハク</t>
    </rPh>
    <rPh sb="20" eb="22">
      <t>キニュウ</t>
    </rPh>
    <rPh sb="23" eb="25">
      <t>キイロ</t>
    </rPh>
    <rPh sb="31" eb="32">
      <t>ネガ</t>
    </rPh>
    <phoneticPr fontId="1"/>
  </si>
  <si>
    <r>
      <t xml:space="preserve">入居年月日  </t>
    </r>
    <r>
      <rPr>
        <sz val="11"/>
        <color rgb="FFFF0000"/>
        <rFont val="游ゴシック"/>
        <family val="3"/>
        <charset val="128"/>
        <scheme val="minor"/>
      </rPr>
      <t xml:space="preserve"> 日付は「</t>
    </r>
    <r>
      <rPr>
        <b/>
        <sz val="11"/>
        <color rgb="FFFF0000"/>
        <rFont val="游ゴシック"/>
        <family val="3"/>
        <charset val="128"/>
        <scheme val="minor"/>
      </rPr>
      <t>半角</t>
    </r>
    <r>
      <rPr>
        <sz val="11"/>
        <color rgb="FFFF0000"/>
        <rFont val="游ゴシック"/>
        <family val="3"/>
        <charset val="128"/>
        <scheme val="minor"/>
      </rPr>
      <t>で　2018/4/1」のように入力をお願いします。</t>
    </r>
    <rPh sb="0" eb="2">
      <t>ニュウキョ</t>
    </rPh>
    <rPh sb="2" eb="5">
      <t>ネンガッピ</t>
    </rPh>
    <rPh sb="8" eb="10">
      <t>ヒヅケ</t>
    </rPh>
    <rPh sb="12" eb="14">
      <t>ハンカク</t>
    </rPh>
    <rPh sb="29" eb="31">
      <t>ニュウリョク</t>
    </rPh>
    <rPh sb="33" eb="34">
      <t>ネガ</t>
    </rPh>
    <phoneticPr fontId="1"/>
  </si>
  <si>
    <t>退去先</t>
    <rPh sb="0" eb="2">
      <t>タイキョ</t>
    </rPh>
    <rPh sb="2" eb="3">
      <t>サキ</t>
    </rPh>
    <phoneticPr fontId="1"/>
  </si>
  <si>
    <t>（６）退去先</t>
    <rPh sb="3" eb="5">
      <t>タイキョ</t>
    </rPh>
    <rPh sb="5" eb="6">
      <t>サキ</t>
    </rPh>
    <phoneticPr fontId="1"/>
  </si>
  <si>
    <t>6-(1)</t>
    <phoneticPr fontId="1"/>
  </si>
  <si>
    <t>3-(3)</t>
    <phoneticPr fontId="1"/>
  </si>
  <si>
    <t>へ　以前入居・見学等で知っていた</t>
  </si>
  <si>
    <t>4-(1)</t>
    <phoneticPr fontId="1"/>
  </si>
  <si>
    <t>イ　知人の紹介</t>
    <phoneticPr fontId="1"/>
  </si>
  <si>
    <t>ヘ　７年以上　　９年未満</t>
    <rPh sb="3" eb="4">
      <t>ネン</t>
    </rPh>
    <rPh sb="4" eb="6">
      <t>イジョウ</t>
    </rPh>
    <rPh sb="9" eb="10">
      <t>ネン</t>
    </rPh>
    <rPh sb="10" eb="12">
      <t>ミマン</t>
    </rPh>
    <phoneticPr fontId="1"/>
  </si>
  <si>
    <t>4-(4)</t>
    <phoneticPr fontId="1"/>
  </si>
  <si>
    <t>4-(5)</t>
    <phoneticPr fontId="1"/>
  </si>
  <si>
    <t>4-(6)</t>
    <phoneticPr fontId="1"/>
  </si>
  <si>
    <t>イ　病院</t>
  </si>
  <si>
    <t>へ　アパート</t>
    <phoneticPr fontId="1"/>
  </si>
  <si>
    <t>7-(1)</t>
    <phoneticPr fontId="1"/>
  </si>
  <si>
    <t>7-(2)</t>
    <phoneticPr fontId="1"/>
  </si>
  <si>
    <t>8-(1)</t>
    <phoneticPr fontId="1"/>
  </si>
  <si>
    <t>8-(4)</t>
    <phoneticPr fontId="1"/>
  </si>
  <si>
    <t>8-(5)</t>
    <phoneticPr fontId="1"/>
  </si>
  <si>
    <t>9-(1)</t>
    <phoneticPr fontId="1"/>
  </si>
  <si>
    <t>10-(1)</t>
    <phoneticPr fontId="1"/>
  </si>
  <si>
    <t>10-(2)</t>
    <phoneticPr fontId="1"/>
  </si>
  <si>
    <t>11-(3)</t>
    <phoneticPr fontId="1"/>
  </si>
  <si>
    <t>11-(4)</t>
    <phoneticPr fontId="1"/>
  </si>
  <si>
    <t>11-(5)</t>
    <phoneticPr fontId="1"/>
  </si>
  <si>
    <t>11-(6)</t>
    <phoneticPr fontId="1"/>
  </si>
  <si>
    <t>11-(7)</t>
    <phoneticPr fontId="1"/>
  </si>
  <si>
    <t>11-(8)</t>
    <phoneticPr fontId="1"/>
  </si>
  <si>
    <t>12-(1)</t>
    <phoneticPr fontId="1"/>
  </si>
  <si>
    <t>12-(2)</t>
    <phoneticPr fontId="1"/>
  </si>
  <si>
    <t>12-(3)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</si>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</sst>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HGP教科書体"/>
      <family val="1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1111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5" fillId="0" borderId="15" xfId="0" applyFont="1" applyBorder="1">
      <alignment vertical="center"/>
    </xf>
    <xf numFmtId="0" fontId="6" fillId="0" borderId="15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1" fontId="0" fillId="0" borderId="0" xfId="0" applyNumberFormat="1">
      <alignment vertical="center"/>
    </xf>
    <xf numFmtId="0" fontId="0" fillId="0" borderId="1" xfId="0" applyNumberFormat="1" applyBorder="1" applyAlignment="1">
      <alignment horizontal="right" vertical="center"/>
    </xf>
    <xf numFmtId="31" fontId="0" fillId="0" borderId="1" xfId="0" applyNumberFormat="1" applyBorder="1" applyAlignment="1">
      <alignment horizontal="right" vertical="center"/>
    </xf>
    <xf numFmtId="31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1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9" fillId="0" borderId="0" xfId="0" applyFont="1">
      <alignment vertical="center"/>
    </xf>
    <xf numFmtId="0" fontId="4" fillId="2" borderId="1" xfId="0" applyFont="1" applyFill="1" applyBorder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6" xfId="0" applyFont="1" applyFill="1" applyBorder="1">
      <alignment vertical="center"/>
    </xf>
    <xf numFmtId="31" fontId="0" fillId="0" borderId="0" xfId="0" applyNumberFormat="1" applyAlignment="1">
      <alignment horizontal="left" vertical="center"/>
    </xf>
    <xf numFmtId="0" fontId="11" fillId="2" borderId="9" xfId="0" applyFont="1" applyFill="1" applyBorder="1">
      <alignment vertical="center"/>
    </xf>
    <xf numFmtId="0" fontId="9" fillId="2" borderId="9" xfId="0" applyFont="1" applyFill="1" applyBorder="1">
      <alignment vertical="center"/>
    </xf>
    <xf numFmtId="31" fontId="11" fillId="3" borderId="6" xfId="0" applyNumberFormat="1" applyFont="1" applyFill="1" applyBorder="1">
      <alignment vertical="center"/>
    </xf>
    <xf numFmtId="0" fontId="0" fillId="5" borderId="0" xfId="0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1" applyFo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9" fillId="7" borderId="0" xfId="0" applyFont="1" applyFill="1">
      <alignment vertical="center"/>
    </xf>
    <xf numFmtId="0" fontId="0" fillId="6" borderId="0" xfId="0" applyFill="1">
      <alignment vertical="center"/>
    </xf>
    <xf numFmtId="0" fontId="20" fillId="5" borderId="0" xfId="0" applyFont="1" applyFill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Fill="1" applyBorder="1" applyAlignment="1">
      <alignment vertical="center"/>
    </xf>
    <xf numFmtId="56" fontId="0" fillId="0" borderId="0" xfId="0" applyNumberFormat="1" applyFill="1" applyBorder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0" fillId="0" borderId="1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775947</xdr:colOff>
      <xdr:row>85</xdr:row>
      <xdr:rowOff>115661</xdr:rowOff>
    </xdr:from>
    <xdr:to>
      <xdr:col>71</xdr:col>
      <xdr:colOff>80622</xdr:colOff>
      <xdr:row>108</xdr:row>
      <xdr:rowOff>21772</xdr:rowOff>
    </xdr:to>
    <xdr:sp macro="" textlink="">
      <xdr:nvSpPr>
        <xdr:cNvPr id="3" name="テキスト ボックス 2"/>
        <xdr:cNvSpPr txBox="1"/>
      </xdr:nvSpPr>
      <xdr:spPr>
        <a:xfrm>
          <a:off x="68582041" y="15984991"/>
          <a:ext cx="750434" cy="38181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この点線より右側には記入しないでください。</a:t>
          </a:r>
        </a:p>
      </xdr:txBody>
    </xdr:sp>
    <xdr:clientData/>
  </xdr:twoCellAnchor>
  <xdr:twoCellAnchor>
    <xdr:from>
      <xdr:col>69</xdr:col>
      <xdr:colOff>705870</xdr:colOff>
      <xdr:row>40</xdr:row>
      <xdr:rowOff>136072</xdr:rowOff>
    </xdr:from>
    <xdr:to>
      <xdr:col>71</xdr:col>
      <xdr:colOff>10545</xdr:colOff>
      <xdr:row>63</xdr:row>
      <xdr:rowOff>42184</xdr:rowOff>
    </xdr:to>
    <xdr:sp macro="" textlink="">
      <xdr:nvSpPr>
        <xdr:cNvPr id="5" name="テキスト ボックス 4"/>
        <xdr:cNvSpPr txBox="1"/>
      </xdr:nvSpPr>
      <xdr:spPr>
        <a:xfrm>
          <a:off x="68511964" y="7143751"/>
          <a:ext cx="750434" cy="38181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この点線より右側には記入しないでください。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jsibaraki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K85"/>
  <sheetViews>
    <sheetView workbookViewId="0">
      <selection activeCell="E23" sqref="E23"/>
    </sheetView>
  </sheetViews>
  <sheetFormatPr defaultRowHeight="13.5"/>
  <cols>
    <col min="3" max="3" width="16.625" customWidth="1"/>
    <col min="4" max="4" width="18.375" customWidth="1"/>
    <col min="5" max="5" width="18.75" customWidth="1"/>
    <col min="6" max="6" width="13.875" customWidth="1"/>
    <col min="7" max="7" width="15.625" customWidth="1"/>
  </cols>
  <sheetData>
    <row r="2" spans="1:11" s="8" customFormat="1">
      <c r="A2" s="8" t="s">
        <v>351</v>
      </c>
      <c r="B2" s="9" t="s">
        <v>71</v>
      </c>
      <c r="C2" s="9"/>
      <c r="D2" s="9"/>
      <c r="E2" s="9"/>
      <c r="F2" s="9"/>
      <c r="G2" s="9"/>
      <c r="H2" s="9"/>
      <c r="I2" s="9"/>
      <c r="J2" s="9"/>
      <c r="K2" s="9"/>
    </row>
    <row r="3" spans="1:11" s="8" customFormat="1"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8" customFormat="1">
      <c r="B4" s="10" t="s">
        <v>41</v>
      </c>
      <c r="C4" s="28" t="s">
        <v>42</v>
      </c>
      <c r="D4" s="11"/>
      <c r="E4" s="11"/>
      <c r="F4" s="11"/>
      <c r="G4" s="12"/>
      <c r="H4" s="9"/>
      <c r="I4" s="9"/>
      <c r="J4" s="9"/>
      <c r="K4" s="9"/>
    </row>
    <row r="5" spans="1:11" s="8" customFormat="1">
      <c r="B5" s="25"/>
      <c r="C5" s="29" t="s">
        <v>66</v>
      </c>
      <c r="D5" s="26" t="s">
        <v>67</v>
      </c>
      <c r="E5" s="26" t="s">
        <v>69</v>
      </c>
      <c r="F5" s="26" t="s">
        <v>70</v>
      </c>
      <c r="G5" s="27" t="s">
        <v>68</v>
      </c>
      <c r="H5" s="9"/>
      <c r="I5" s="9"/>
      <c r="J5" s="9"/>
      <c r="K5" s="9"/>
    </row>
    <row r="6" spans="1:11" s="8" customFormat="1">
      <c r="B6" s="16" t="s">
        <v>43</v>
      </c>
      <c r="C6" s="30" t="s">
        <v>60</v>
      </c>
      <c r="D6" s="17"/>
      <c r="E6" s="17"/>
      <c r="F6" s="17"/>
      <c r="G6" s="18"/>
      <c r="H6" s="9"/>
      <c r="I6" s="9"/>
      <c r="J6" s="9"/>
      <c r="K6" s="9"/>
    </row>
    <row r="7" spans="1:11" s="8" customFormat="1">
      <c r="B7" s="16" t="s">
        <v>61</v>
      </c>
      <c r="C7" s="30"/>
      <c r="D7" s="17"/>
      <c r="E7" s="17"/>
      <c r="F7" s="17"/>
      <c r="G7" s="18"/>
      <c r="H7" s="9"/>
      <c r="I7" s="9"/>
      <c r="J7" s="9"/>
      <c r="K7" s="9"/>
    </row>
    <row r="8" spans="1:11" s="8" customFormat="1">
      <c r="B8" s="16" t="s">
        <v>62</v>
      </c>
      <c r="C8" s="30"/>
      <c r="D8" s="17"/>
      <c r="E8" s="17"/>
      <c r="F8" s="17"/>
      <c r="G8" s="18"/>
      <c r="H8" s="9"/>
      <c r="I8" s="9"/>
      <c r="J8" s="9"/>
      <c r="K8" s="9"/>
    </row>
    <row r="9" spans="1:11" s="8" customFormat="1">
      <c r="B9" s="16" t="s">
        <v>63</v>
      </c>
      <c r="C9" s="30"/>
      <c r="D9" s="17"/>
      <c r="E9" s="17"/>
      <c r="F9" s="17"/>
      <c r="G9" s="18"/>
      <c r="H9" s="9"/>
      <c r="I9" s="9"/>
      <c r="J9" s="9"/>
      <c r="K9" s="9"/>
    </row>
    <row r="10" spans="1:11" s="8" customFormat="1">
      <c r="B10" s="16" t="s">
        <v>64</v>
      </c>
      <c r="C10" s="30"/>
      <c r="D10" s="17"/>
      <c r="E10" s="17"/>
      <c r="F10" s="17"/>
      <c r="G10" s="18"/>
      <c r="H10" s="9"/>
      <c r="I10" s="9"/>
      <c r="J10" s="9"/>
      <c r="K10" s="9"/>
    </row>
    <row r="11" spans="1:11" s="8" customFormat="1">
      <c r="B11" s="16" t="s">
        <v>65</v>
      </c>
      <c r="C11" s="30"/>
      <c r="D11" s="17"/>
      <c r="E11" s="17"/>
      <c r="F11" s="17"/>
      <c r="G11" s="18"/>
      <c r="H11" s="9"/>
      <c r="I11" s="9"/>
      <c r="J11" s="9"/>
      <c r="K11" s="9"/>
    </row>
    <row r="12" spans="1:11" s="8" customFormat="1">
      <c r="B12" s="10" t="s">
        <v>44</v>
      </c>
      <c r="C12" s="28" t="s">
        <v>45</v>
      </c>
      <c r="D12" s="11"/>
      <c r="E12" s="11"/>
      <c r="F12" s="11"/>
      <c r="G12" s="12"/>
      <c r="H12" s="9"/>
      <c r="I12" s="9"/>
      <c r="J12" s="9"/>
      <c r="K12" s="9"/>
    </row>
    <row r="13" spans="1:11" s="8" customFormat="1">
      <c r="B13" s="25"/>
      <c r="C13" s="29" t="s">
        <v>66</v>
      </c>
      <c r="D13" s="26" t="s">
        <v>67</v>
      </c>
      <c r="E13" s="26" t="s">
        <v>69</v>
      </c>
      <c r="F13" s="26" t="s">
        <v>70</v>
      </c>
      <c r="G13" s="27" t="s">
        <v>68</v>
      </c>
      <c r="H13" s="9"/>
      <c r="I13" s="9"/>
      <c r="J13" s="9"/>
      <c r="K13" s="9"/>
    </row>
    <row r="14" spans="1:11" s="8" customFormat="1">
      <c r="B14" s="16" t="s">
        <v>43</v>
      </c>
      <c r="C14" s="30" t="s">
        <v>60</v>
      </c>
      <c r="D14" s="17"/>
      <c r="E14" s="17"/>
      <c r="F14" s="17"/>
      <c r="G14" s="18"/>
      <c r="H14" s="9"/>
      <c r="I14" s="9"/>
      <c r="J14" s="9"/>
      <c r="K14" s="9"/>
    </row>
    <row r="15" spans="1:11" s="8" customFormat="1">
      <c r="B15" s="16" t="s">
        <v>61</v>
      </c>
      <c r="C15" s="30"/>
      <c r="D15" s="17"/>
      <c r="E15" s="17"/>
      <c r="F15" s="17"/>
      <c r="G15" s="18"/>
      <c r="H15" s="9"/>
      <c r="I15" s="9"/>
      <c r="J15" s="9"/>
      <c r="K15" s="9"/>
    </row>
    <row r="16" spans="1:11" s="8" customFormat="1">
      <c r="B16" s="16" t="s">
        <v>62</v>
      </c>
      <c r="C16" s="30"/>
      <c r="D16" s="17"/>
      <c r="E16" s="17"/>
      <c r="F16" s="17"/>
      <c r="G16" s="18"/>
      <c r="H16" s="9"/>
      <c r="I16" s="9"/>
      <c r="J16" s="9"/>
      <c r="K16" s="9"/>
    </row>
    <row r="17" spans="2:11" s="8" customFormat="1">
      <c r="B17" s="16" t="s">
        <v>63</v>
      </c>
      <c r="C17" s="30"/>
      <c r="D17" s="17"/>
      <c r="E17" s="17"/>
      <c r="F17" s="17"/>
      <c r="G17" s="18"/>
      <c r="H17" s="9"/>
      <c r="I17" s="9"/>
      <c r="J17" s="9"/>
      <c r="K17" s="9"/>
    </row>
    <row r="18" spans="2:11" s="8" customFormat="1">
      <c r="B18" s="16" t="s">
        <v>64</v>
      </c>
      <c r="C18" s="30"/>
      <c r="D18" s="17"/>
      <c r="E18" s="17"/>
      <c r="F18" s="17"/>
      <c r="G18" s="18"/>
      <c r="H18" s="9"/>
      <c r="I18" s="9"/>
      <c r="J18" s="9"/>
      <c r="K18" s="9"/>
    </row>
    <row r="19" spans="2:11" s="8" customFormat="1">
      <c r="B19" s="16" t="s">
        <v>65</v>
      </c>
      <c r="C19" s="30"/>
      <c r="D19" s="17"/>
      <c r="E19" s="17"/>
      <c r="F19" s="17"/>
      <c r="G19" s="18"/>
      <c r="H19" s="9"/>
      <c r="I19" s="9"/>
      <c r="J19" s="9"/>
      <c r="K19" s="9"/>
    </row>
    <row r="20" spans="2:11" s="8" customFormat="1">
      <c r="B20" s="10" t="s">
        <v>46</v>
      </c>
      <c r="C20" s="28" t="s">
        <v>47</v>
      </c>
      <c r="D20" s="11"/>
      <c r="E20" s="11"/>
      <c r="F20" s="11"/>
      <c r="G20" s="12"/>
      <c r="H20" s="9"/>
      <c r="I20" s="9"/>
      <c r="J20" s="9"/>
      <c r="K20" s="9"/>
    </row>
    <row r="21" spans="2:11" s="8" customFormat="1">
      <c r="B21" s="25"/>
      <c r="C21" s="29" t="s">
        <v>66</v>
      </c>
      <c r="D21" s="26" t="s">
        <v>67</v>
      </c>
      <c r="E21" s="26" t="s">
        <v>69</v>
      </c>
      <c r="F21" s="26" t="s">
        <v>70</v>
      </c>
      <c r="G21" s="27" t="s">
        <v>68</v>
      </c>
      <c r="H21" s="9"/>
      <c r="I21" s="9"/>
      <c r="J21" s="9"/>
      <c r="K21" s="9"/>
    </row>
    <row r="22" spans="2:11" s="8" customFormat="1">
      <c r="B22" s="16" t="s">
        <v>43</v>
      </c>
      <c r="C22" s="30" t="s">
        <v>60</v>
      </c>
      <c r="D22" s="17"/>
      <c r="E22" s="17"/>
      <c r="F22" s="17"/>
      <c r="G22" s="18"/>
      <c r="H22" s="9"/>
      <c r="I22" s="9"/>
      <c r="J22" s="9"/>
      <c r="K22" s="9"/>
    </row>
    <row r="23" spans="2:11" s="8" customFormat="1">
      <c r="B23" s="16" t="s">
        <v>61</v>
      </c>
      <c r="C23" s="30"/>
      <c r="D23" s="17"/>
      <c r="E23" s="17"/>
      <c r="F23" s="17"/>
      <c r="G23" s="18"/>
      <c r="H23" s="9"/>
      <c r="I23" s="9"/>
      <c r="J23" s="9"/>
      <c r="K23" s="9"/>
    </row>
    <row r="24" spans="2:11" s="8" customFormat="1">
      <c r="B24" s="16" t="s">
        <v>62</v>
      </c>
      <c r="C24" s="30"/>
      <c r="D24" s="17"/>
      <c r="E24" s="17"/>
      <c r="F24" s="17"/>
      <c r="G24" s="18"/>
      <c r="H24" s="9"/>
      <c r="I24" s="9"/>
      <c r="J24" s="9"/>
      <c r="K24" s="9"/>
    </row>
    <row r="25" spans="2:11" s="8" customFormat="1">
      <c r="B25" s="16" t="s">
        <v>63</v>
      </c>
      <c r="C25" s="30"/>
      <c r="D25" s="17"/>
      <c r="E25" s="17"/>
      <c r="F25" s="17"/>
      <c r="G25" s="18"/>
      <c r="H25" s="9"/>
      <c r="I25" s="9"/>
      <c r="J25" s="9"/>
      <c r="K25" s="9"/>
    </row>
    <row r="26" spans="2:11" s="8" customFormat="1">
      <c r="B26" s="16" t="s">
        <v>64</v>
      </c>
      <c r="C26" s="30"/>
      <c r="D26" s="17"/>
      <c r="E26" s="17"/>
      <c r="F26" s="17"/>
      <c r="G26" s="18"/>
      <c r="H26" s="9"/>
      <c r="I26" s="9"/>
      <c r="J26" s="9"/>
      <c r="K26" s="9"/>
    </row>
    <row r="27" spans="2:11" s="8" customFormat="1">
      <c r="B27" s="16" t="s">
        <v>65</v>
      </c>
      <c r="C27" s="30"/>
      <c r="D27" s="17"/>
      <c r="E27" s="17"/>
      <c r="F27" s="17"/>
      <c r="G27" s="18"/>
      <c r="H27" s="9"/>
      <c r="I27" s="9"/>
      <c r="J27" s="9"/>
      <c r="K27" s="9"/>
    </row>
    <row r="28" spans="2:11" s="8" customFormat="1">
      <c r="B28" s="10" t="s">
        <v>48</v>
      </c>
      <c r="C28" s="28" t="s">
        <v>49</v>
      </c>
      <c r="D28" s="11"/>
      <c r="E28" s="11"/>
      <c r="F28" s="11"/>
      <c r="G28" s="12"/>
      <c r="H28" s="9"/>
      <c r="I28" s="9"/>
      <c r="J28" s="9"/>
      <c r="K28" s="9"/>
    </row>
    <row r="29" spans="2:11" s="8" customFormat="1">
      <c r="B29" s="25"/>
      <c r="C29" s="29" t="s">
        <v>66</v>
      </c>
      <c r="D29" s="26" t="s">
        <v>67</v>
      </c>
      <c r="E29" s="26" t="s">
        <v>69</v>
      </c>
      <c r="F29" s="26" t="s">
        <v>70</v>
      </c>
      <c r="G29" s="27" t="s">
        <v>68</v>
      </c>
      <c r="H29" s="9"/>
      <c r="I29" s="9"/>
      <c r="J29" s="9"/>
      <c r="K29" s="9"/>
    </row>
    <row r="30" spans="2:11" s="8" customFormat="1">
      <c r="B30" s="16" t="s">
        <v>43</v>
      </c>
      <c r="C30" s="30" t="s">
        <v>60</v>
      </c>
      <c r="D30" s="17"/>
      <c r="E30" s="17"/>
      <c r="F30" s="17"/>
      <c r="G30" s="18"/>
      <c r="H30" s="9"/>
      <c r="I30" s="9"/>
      <c r="J30" s="9"/>
      <c r="K30" s="9"/>
    </row>
    <row r="31" spans="2:11" s="8" customFormat="1">
      <c r="B31" s="16" t="s">
        <v>61</v>
      </c>
      <c r="C31" s="30"/>
      <c r="D31" s="17"/>
      <c r="E31" s="17"/>
      <c r="F31" s="17"/>
      <c r="G31" s="18"/>
      <c r="H31" s="9"/>
      <c r="I31" s="9"/>
      <c r="J31" s="9"/>
      <c r="K31" s="9"/>
    </row>
    <row r="32" spans="2:11" s="8" customFormat="1">
      <c r="B32" s="16" t="s">
        <v>62</v>
      </c>
      <c r="C32" s="30"/>
      <c r="D32" s="17"/>
      <c r="E32" s="17"/>
      <c r="F32" s="17"/>
      <c r="G32" s="18"/>
      <c r="H32" s="9"/>
      <c r="I32" s="9"/>
      <c r="J32" s="9"/>
      <c r="K32" s="9"/>
    </row>
    <row r="33" spans="2:11" s="8" customFormat="1">
      <c r="B33" s="16" t="s">
        <v>63</v>
      </c>
      <c r="C33" s="30"/>
      <c r="D33" s="17"/>
      <c r="E33" s="17"/>
      <c r="F33" s="17"/>
      <c r="G33" s="18"/>
      <c r="H33" s="9"/>
      <c r="I33" s="9"/>
      <c r="J33" s="9"/>
      <c r="K33" s="9"/>
    </row>
    <row r="34" spans="2:11" s="8" customFormat="1">
      <c r="B34" s="16" t="s">
        <v>64</v>
      </c>
      <c r="C34" s="30"/>
      <c r="D34" s="17"/>
      <c r="E34" s="17"/>
      <c r="F34" s="17"/>
      <c r="G34" s="18"/>
      <c r="H34" s="9"/>
      <c r="I34" s="9"/>
      <c r="J34" s="9"/>
      <c r="K34" s="9"/>
    </row>
    <row r="35" spans="2:11" s="8" customFormat="1">
      <c r="B35" s="16" t="s">
        <v>65</v>
      </c>
      <c r="C35" s="31" t="s">
        <v>60</v>
      </c>
      <c r="D35" s="14"/>
      <c r="E35" s="14"/>
      <c r="F35" s="14"/>
      <c r="G35" s="15"/>
      <c r="H35" s="9"/>
      <c r="I35" s="9"/>
      <c r="J35" s="9"/>
      <c r="K35" s="9"/>
    </row>
    <row r="36" spans="2:11" s="8" customFormat="1">
      <c r="B36" s="10" t="s">
        <v>50</v>
      </c>
      <c r="C36" s="28" t="s">
        <v>51</v>
      </c>
      <c r="D36" s="11"/>
      <c r="E36" s="11"/>
      <c r="F36" s="11"/>
      <c r="G36" s="12"/>
      <c r="H36" s="9"/>
      <c r="I36" s="9"/>
      <c r="J36" s="9"/>
      <c r="K36" s="9"/>
    </row>
    <row r="37" spans="2:11" s="8" customFormat="1">
      <c r="B37" s="25"/>
      <c r="C37" s="29" t="s">
        <v>66</v>
      </c>
      <c r="D37" s="26" t="s">
        <v>67</v>
      </c>
      <c r="E37" s="26" t="s">
        <v>69</v>
      </c>
      <c r="F37" s="26" t="s">
        <v>70</v>
      </c>
      <c r="G37" s="27" t="s">
        <v>68</v>
      </c>
      <c r="H37" s="9"/>
      <c r="I37" s="9"/>
      <c r="J37" s="9"/>
      <c r="K37" s="9"/>
    </row>
    <row r="38" spans="2:11" s="8" customFormat="1">
      <c r="B38" s="16" t="s">
        <v>43</v>
      </c>
      <c r="C38" s="30" t="s">
        <v>60</v>
      </c>
      <c r="D38" s="17"/>
      <c r="E38" s="17"/>
      <c r="F38" s="17"/>
      <c r="G38" s="18"/>
      <c r="H38" s="9"/>
      <c r="I38" s="9"/>
      <c r="J38" s="9"/>
      <c r="K38" s="9"/>
    </row>
    <row r="39" spans="2:11" s="8" customFormat="1">
      <c r="B39" s="16" t="s">
        <v>61</v>
      </c>
      <c r="C39" s="30"/>
      <c r="D39" s="17"/>
      <c r="E39" s="17"/>
      <c r="F39" s="17"/>
      <c r="G39" s="18"/>
      <c r="H39" s="9"/>
      <c r="I39" s="9"/>
      <c r="J39" s="9"/>
      <c r="K39" s="9"/>
    </row>
    <row r="40" spans="2:11" s="8" customFormat="1">
      <c r="B40" s="16" t="s">
        <v>62</v>
      </c>
      <c r="C40" s="30"/>
      <c r="D40" s="17"/>
      <c r="E40" s="17"/>
      <c r="F40" s="17"/>
      <c r="G40" s="18"/>
      <c r="H40" s="9"/>
      <c r="I40" s="9"/>
      <c r="J40" s="9"/>
      <c r="K40" s="9"/>
    </row>
    <row r="41" spans="2:11" s="8" customFormat="1">
      <c r="B41" s="16" t="s">
        <v>63</v>
      </c>
      <c r="C41" s="30"/>
      <c r="D41" s="17"/>
      <c r="E41" s="17"/>
      <c r="F41" s="17"/>
      <c r="G41" s="18"/>
      <c r="H41" s="9"/>
      <c r="I41" s="9"/>
      <c r="J41" s="9"/>
      <c r="K41" s="9"/>
    </row>
    <row r="42" spans="2:11" s="8" customFormat="1">
      <c r="B42" s="16" t="s">
        <v>64</v>
      </c>
      <c r="C42" s="30"/>
      <c r="D42" s="17"/>
      <c r="E42" s="17"/>
      <c r="F42" s="17"/>
      <c r="G42" s="18"/>
      <c r="H42" s="9"/>
      <c r="I42" s="9"/>
      <c r="J42" s="9"/>
      <c r="K42" s="9"/>
    </row>
    <row r="43" spans="2:11" s="8" customFormat="1">
      <c r="B43" s="16" t="s">
        <v>65</v>
      </c>
      <c r="C43" s="30"/>
      <c r="D43" s="17"/>
      <c r="E43" s="17"/>
      <c r="F43" s="17"/>
      <c r="G43" s="18"/>
      <c r="H43" s="9"/>
      <c r="I43" s="9"/>
      <c r="J43" s="9"/>
      <c r="K43" s="9"/>
    </row>
    <row r="44" spans="2:11" s="8" customFormat="1">
      <c r="B44" s="13" t="s">
        <v>60</v>
      </c>
      <c r="C44" s="31" t="s">
        <v>60</v>
      </c>
      <c r="D44" s="14"/>
      <c r="E44" s="14"/>
      <c r="F44" s="14"/>
      <c r="G44" s="15"/>
      <c r="H44" s="9"/>
      <c r="I44" s="9"/>
      <c r="J44" s="9"/>
      <c r="K44" s="9"/>
    </row>
    <row r="45" spans="2:11" s="8" customFormat="1">
      <c r="B45" s="10" t="s">
        <v>52</v>
      </c>
      <c r="C45" s="28" t="s">
        <v>53</v>
      </c>
      <c r="D45" s="11"/>
      <c r="E45" s="11"/>
      <c r="F45" s="11"/>
      <c r="G45" s="12"/>
      <c r="H45" s="9"/>
      <c r="I45" s="9"/>
      <c r="J45" s="9"/>
      <c r="K45" s="9"/>
    </row>
    <row r="46" spans="2:11" s="8" customFormat="1">
      <c r="B46" s="25"/>
      <c r="C46" s="29" t="s">
        <v>66</v>
      </c>
      <c r="D46" s="26" t="s">
        <v>67</v>
      </c>
      <c r="E46" s="26" t="s">
        <v>69</v>
      </c>
      <c r="F46" s="26" t="s">
        <v>70</v>
      </c>
      <c r="G46" s="27" t="s">
        <v>68</v>
      </c>
      <c r="H46" s="9"/>
      <c r="I46" s="9"/>
      <c r="J46" s="9"/>
      <c r="K46" s="9"/>
    </row>
    <row r="47" spans="2:11" s="8" customFormat="1">
      <c r="B47" s="16" t="s">
        <v>43</v>
      </c>
      <c r="C47" s="30" t="s">
        <v>60</v>
      </c>
      <c r="D47" s="17"/>
      <c r="E47" s="17"/>
      <c r="F47" s="17"/>
      <c r="G47" s="18"/>
      <c r="H47" s="9"/>
      <c r="I47" s="9"/>
      <c r="J47" s="9"/>
      <c r="K47" s="9"/>
    </row>
    <row r="48" spans="2:11" s="8" customFormat="1">
      <c r="B48" s="16" t="s">
        <v>61</v>
      </c>
      <c r="C48" s="30"/>
      <c r="D48" s="17"/>
      <c r="E48" s="17"/>
      <c r="F48" s="17"/>
      <c r="G48" s="18"/>
      <c r="H48" s="9"/>
      <c r="I48" s="9"/>
      <c r="J48" s="9"/>
      <c r="K48" s="9"/>
    </row>
    <row r="49" spans="2:11" s="8" customFormat="1">
      <c r="B49" s="16" t="s">
        <v>62</v>
      </c>
      <c r="C49" s="30"/>
      <c r="D49" s="17"/>
      <c r="E49" s="17"/>
      <c r="F49" s="17"/>
      <c r="G49" s="18"/>
      <c r="H49" s="9"/>
      <c r="I49" s="9"/>
      <c r="J49" s="9"/>
      <c r="K49" s="9"/>
    </row>
    <row r="50" spans="2:11" s="8" customFormat="1">
      <c r="B50" s="16" t="s">
        <v>63</v>
      </c>
      <c r="C50" s="30"/>
      <c r="D50" s="17"/>
      <c r="E50" s="17"/>
      <c r="F50" s="17"/>
      <c r="G50" s="18"/>
      <c r="H50" s="9"/>
      <c r="I50" s="9"/>
      <c r="J50" s="9"/>
      <c r="K50" s="9"/>
    </row>
    <row r="51" spans="2:11" s="8" customFormat="1">
      <c r="B51" s="16" t="s">
        <v>64</v>
      </c>
      <c r="C51" s="30"/>
      <c r="D51" s="17"/>
      <c r="E51" s="17"/>
      <c r="F51" s="17"/>
      <c r="G51" s="18"/>
      <c r="H51" s="9"/>
      <c r="I51" s="9"/>
      <c r="J51" s="9"/>
      <c r="K51" s="9"/>
    </row>
    <row r="52" spans="2:11" s="8" customFormat="1">
      <c r="B52" s="16" t="s">
        <v>65</v>
      </c>
      <c r="C52" s="30"/>
      <c r="D52" s="17"/>
      <c r="E52" s="17"/>
      <c r="F52" s="17"/>
      <c r="G52" s="18"/>
      <c r="H52" s="9"/>
      <c r="I52" s="9"/>
      <c r="J52" s="9"/>
      <c r="K52" s="9"/>
    </row>
    <row r="53" spans="2:11" s="8" customFormat="1">
      <c r="B53" s="13" t="s">
        <v>60</v>
      </c>
      <c r="C53" s="31" t="s">
        <v>60</v>
      </c>
      <c r="D53" s="14"/>
      <c r="E53" s="14"/>
      <c r="F53" s="14"/>
      <c r="G53" s="15"/>
      <c r="H53" s="9"/>
      <c r="I53" s="9"/>
      <c r="J53" s="9"/>
      <c r="K53" s="9"/>
    </row>
    <row r="54" spans="2:11" s="8" customFormat="1">
      <c r="B54" s="10" t="s">
        <v>54</v>
      </c>
      <c r="C54" s="28" t="s">
        <v>55</v>
      </c>
      <c r="D54" s="11"/>
      <c r="E54" s="11"/>
      <c r="F54" s="11"/>
      <c r="G54" s="12"/>
      <c r="H54" s="9"/>
      <c r="I54" s="9"/>
      <c r="J54" s="9"/>
      <c r="K54" s="9"/>
    </row>
    <row r="55" spans="2:11" s="8" customFormat="1">
      <c r="B55" s="25"/>
      <c r="C55" s="29" t="s">
        <v>66</v>
      </c>
      <c r="D55" s="26" t="s">
        <v>67</v>
      </c>
      <c r="E55" s="26" t="s">
        <v>69</v>
      </c>
      <c r="F55" s="26" t="s">
        <v>70</v>
      </c>
      <c r="G55" s="27" t="s">
        <v>68</v>
      </c>
      <c r="H55" s="9"/>
      <c r="I55" s="9"/>
      <c r="J55" s="9"/>
      <c r="K55" s="9"/>
    </row>
    <row r="56" spans="2:11" s="8" customFormat="1">
      <c r="B56" s="16" t="s">
        <v>43</v>
      </c>
      <c r="C56" s="30" t="s">
        <v>60</v>
      </c>
      <c r="D56" s="17"/>
      <c r="E56" s="17"/>
      <c r="F56" s="17"/>
      <c r="G56" s="18"/>
      <c r="H56" s="9"/>
      <c r="I56" s="9"/>
      <c r="J56" s="9"/>
      <c r="K56" s="9"/>
    </row>
    <row r="57" spans="2:11" s="8" customFormat="1">
      <c r="B57" s="16" t="s">
        <v>61</v>
      </c>
      <c r="C57" s="30"/>
      <c r="D57" s="17"/>
      <c r="E57" s="17"/>
      <c r="F57" s="17"/>
      <c r="G57" s="18"/>
      <c r="H57" s="9"/>
      <c r="I57" s="9"/>
      <c r="J57" s="9"/>
      <c r="K57" s="9"/>
    </row>
    <row r="58" spans="2:11" s="8" customFormat="1">
      <c r="B58" s="16" t="s">
        <v>62</v>
      </c>
      <c r="C58" s="30"/>
      <c r="D58" s="17"/>
      <c r="E58" s="17"/>
      <c r="F58" s="17"/>
      <c r="G58" s="18"/>
      <c r="H58" s="9"/>
      <c r="I58" s="9"/>
      <c r="J58" s="9"/>
      <c r="K58" s="9"/>
    </row>
    <row r="59" spans="2:11" s="8" customFormat="1">
      <c r="B59" s="16" t="s">
        <v>63</v>
      </c>
      <c r="C59" s="30"/>
      <c r="D59" s="17"/>
      <c r="E59" s="17"/>
      <c r="F59" s="17"/>
      <c r="G59" s="18"/>
      <c r="H59" s="9"/>
      <c r="I59" s="9"/>
      <c r="J59" s="9"/>
      <c r="K59" s="9"/>
    </row>
    <row r="60" spans="2:11" s="8" customFormat="1">
      <c r="B60" s="16" t="s">
        <v>64</v>
      </c>
      <c r="C60" s="30"/>
      <c r="D60" s="17"/>
      <c r="E60" s="17"/>
      <c r="F60" s="17"/>
      <c r="G60" s="18"/>
      <c r="H60" s="9"/>
      <c r="I60" s="9"/>
      <c r="J60" s="9"/>
      <c r="K60" s="9"/>
    </row>
    <row r="61" spans="2:11" s="8" customFormat="1">
      <c r="B61" s="16" t="s">
        <v>65</v>
      </c>
      <c r="C61" s="31" t="s">
        <v>60</v>
      </c>
      <c r="D61" s="14"/>
      <c r="E61" s="14"/>
      <c r="F61" s="14"/>
      <c r="G61" s="15"/>
      <c r="H61" s="9"/>
      <c r="I61" s="9"/>
      <c r="J61" s="9"/>
      <c r="K61" s="9"/>
    </row>
    <row r="62" spans="2:11" s="8" customFormat="1">
      <c r="B62" s="10" t="s">
        <v>56</v>
      </c>
      <c r="C62" s="28" t="s">
        <v>57</v>
      </c>
      <c r="D62" s="11"/>
      <c r="E62" s="11"/>
      <c r="F62" s="11"/>
      <c r="G62" s="12"/>
      <c r="H62" s="9"/>
      <c r="I62" s="9"/>
      <c r="J62" s="9"/>
      <c r="K62" s="9"/>
    </row>
    <row r="63" spans="2:11" s="8" customFormat="1">
      <c r="B63" s="25"/>
      <c r="C63" s="29" t="s">
        <v>66</v>
      </c>
      <c r="D63" s="26" t="s">
        <v>67</v>
      </c>
      <c r="E63" s="26" t="s">
        <v>69</v>
      </c>
      <c r="F63" s="26" t="s">
        <v>70</v>
      </c>
      <c r="G63" s="27" t="s">
        <v>68</v>
      </c>
      <c r="H63" s="9"/>
      <c r="I63" s="9"/>
      <c r="J63" s="9"/>
      <c r="K63" s="9"/>
    </row>
    <row r="64" spans="2:11" s="8" customFormat="1">
      <c r="B64" s="16" t="s">
        <v>43</v>
      </c>
      <c r="C64" s="30" t="s">
        <v>60</v>
      </c>
      <c r="D64" s="17"/>
      <c r="E64" s="17"/>
      <c r="F64" s="17"/>
      <c r="G64" s="18"/>
      <c r="H64" s="9"/>
      <c r="I64" s="9"/>
      <c r="J64" s="9"/>
      <c r="K64" s="9"/>
    </row>
    <row r="65" spans="2:11" s="8" customFormat="1">
      <c r="B65" s="16" t="s">
        <v>61</v>
      </c>
      <c r="C65" s="30"/>
      <c r="D65" s="17"/>
      <c r="E65" s="17"/>
      <c r="F65" s="17"/>
      <c r="G65" s="18"/>
      <c r="H65" s="9"/>
      <c r="I65" s="9"/>
      <c r="J65" s="9"/>
      <c r="K65" s="9"/>
    </row>
    <row r="66" spans="2:11" s="8" customFormat="1">
      <c r="B66" s="16" t="s">
        <v>62</v>
      </c>
      <c r="C66" s="30"/>
      <c r="D66" s="17"/>
      <c r="E66" s="17"/>
      <c r="F66" s="17"/>
      <c r="G66" s="18"/>
      <c r="H66" s="9"/>
      <c r="I66" s="9"/>
      <c r="J66" s="9"/>
      <c r="K66" s="9"/>
    </row>
    <row r="67" spans="2:11" s="8" customFormat="1">
      <c r="B67" s="16" t="s">
        <v>63</v>
      </c>
      <c r="C67" s="30"/>
      <c r="D67" s="17"/>
      <c r="E67" s="17"/>
      <c r="F67" s="17"/>
      <c r="G67" s="18"/>
      <c r="H67" s="9"/>
      <c r="I67" s="9"/>
      <c r="J67" s="9"/>
      <c r="K67" s="9"/>
    </row>
    <row r="68" spans="2:11" s="8" customFormat="1">
      <c r="B68" s="16" t="s">
        <v>64</v>
      </c>
      <c r="C68" s="30"/>
      <c r="D68" s="17"/>
      <c r="E68" s="17"/>
      <c r="F68" s="17"/>
      <c r="G68" s="18"/>
      <c r="H68" s="9"/>
      <c r="I68" s="9"/>
      <c r="J68" s="9"/>
      <c r="K68" s="9"/>
    </row>
    <row r="69" spans="2:11" s="8" customFormat="1">
      <c r="B69" s="16" t="s">
        <v>65</v>
      </c>
      <c r="C69" s="31" t="s">
        <v>60</v>
      </c>
      <c r="D69" s="14"/>
      <c r="E69" s="14"/>
      <c r="F69" s="14"/>
      <c r="G69" s="15"/>
      <c r="H69" s="9"/>
      <c r="I69" s="9"/>
      <c r="J69" s="9"/>
      <c r="K69" s="9"/>
    </row>
    <row r="70" spans="2:11" s="8" customFormat="1">
      <c r="B70" s="10" t="s">
        <v>58</v>
      </c>
      <c r="C70" s="28" t="s">
        <v>59</v>
      </c>
      <c r="D70" s="11"/>
      <c r="E70" s="11"/>
      <c r="F70" s="11"/>
      <c r="G70" s="12"/>
      <c r="H70" s="9"/>
      <c r="I70" s="9"/>
      <c r="J70" s="9"/>
      <c r="K70" s="9"/>
    </row>
    <row r="71" spans="2:11" s="8" customFormat="1">
      <c r="B71" s="25"/>
      <c r="C71" s="29" t="s">
        <v>66</v>
      </c>
      <c r="D71" s="26" t="s">
        <v>67</v>
      </c>
      <c r="E71" s="26" t="s">
        <v>69</v>
      </c>
      <c r="F71" s="26" t="s">
        <v>70</v>
      </c>
      <c r="G71" s="27" t="s">
        <v>68</v>
      </c>
      <c r="H71" s="9"/>
      <c r="I71" s="9"/>
      <c r="J71" s="9"/>
      <c r="K71" s="9"/>
    </row>
    <row r="72" spans="2:11" s="8" customFormat="1">
      <c r="B72" s="16" t="s">
        <v>43</v>
      </c>
      <c r="C72" s="30" t="s">
        <v>60</v>
      </c>
      <c r="D72" s="17"/>
      <c r="E72" s="17"/>
      <c r="F72" s="17"/>
      <c r="G72" s="18"/>
      <c r="H72" s="9"/>
      <c r="I72" s="9"/>
      <c r="J72" s="9"/>
      <c r="K72" s="9"/>
    </row>
    <row r="73" spans="2:11" s="8" customFormat="1">
      <c r="B73" s="16" t="s">
        <v>61</v>
      </c>
      <c r="C73" s="30"/>
      <c r="D73" s="17"/>
      <c r="E73" s="17"/>
      <c r="F73" s="17"/>
      <c r="G73" s="18"/>
      <c r="H73" s="9"/>
      <c r="I73" s="9"/>
      <c r="J73" s="9"/>
      <c r="K73" s="9"/>
    </row>
    <row r="74" spans="2:11" s="8" customFormat="1">
      <c r="B74" s="16" t="s">
        <v>62</v>
      </c>
      <c r="C74" s="30"/>
      <c r="D74" s="17"/>
      <c r="E74" s="17"/>
      <c r="F74" s="17"/>
      <c r="G74" s="18"/>
      <c r="H74" s="9"/>
      <c r="I74" s="9"/>
      <c r="J74" s="9"/>
      <c r="K74" s="9"/>
    </row>
    <row r="75" spans="2:11" s="8" customFormat="1">
      <c r="B75" s="16" t="s">
        <v>63</v>
      </c>
      <c r="C75" s="30"/>
      <c r="D75" s="17"/>
      <c r="E75" s="17"/>
      <c r="F75" s="17"/>
      <c r="G75" s="18"/>
      <c r="H75" s="9"/>
      <c r="I75" s="9"/>
      <c r="J75" s="9"/>
      <c r="K75" s="9"/>
    </row>
    <row r="76" spans="2:11" s="8" customFormat="1">
      <c r="B76" s="16" t="s">
        <v>64</v>
      </c>
      <c r="C76" s="30"/>
      <c r="D76" s="17"/>
      <c r="E76" s="17"/>
      <c r="F76" s="17"/>
      <c r="G76" s="18"/>
      <c r="H76" s="9"/>
      <c r="I76" s="9"/>
      <c r="J76" s="9"/>
      <c r="K76" s="9"/>
    </row>
    <row r="77" spans="2:11" s="8" customFormat="1">
      <c r="B77" s="16" t="s">
        <v>65</v>
      </c>
      <c r="C77" s="32" t="s">
        <v>60</v>
      </c>
      <c r="D77" s="19"/>
      <c r="E77" s="19"/>
      <c r="F77" s="19"/>
      <c r="G77" s="20"/>
      <c r="H77" s="21"/>
      <c r="I77" s="21"/>
      <c r="J77" s="21"/>
      <c r="K77" s="21"/>
    </row>
    <row r="78" spans="2:11" s="8" customFormat="1">
      <c r="B78" s="22"/>
      <c r="C78" s="33"/>
      <c r="D78" s="23"/>
      <c r="E78" s="23"/>
      <c r="F78" s="23"/>
      <c r="G78" s="24" t="s">
        <v>60</v>
      </c>
    </row>
    <row r="79" spans="2:11" s="8" customFormat="1"/>
    <row r="80" spans="2:11" s="8" customFormat="1"/>
    <row r="81" s="8" customFormat="1"/>
    <row r="82" s="8" customFormat="1"/>
    <row r="83" s="8" customFormat="1"/>
    <row r="84" s="8" customFormat="1"/>
    <row r="85" s="8" customFormat="1"/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K171"/>
  <sheetViews>
    <sheetView tabSelected="1" zoomScaleNormal="100" workbookViewId="0">
      <selection activeCell="F8" sqref="F8"/>
    </sheetView>
  </sheetViews>
  <sheetFormatPr defaultRowHeight="13.5"/>
  <cols>
    <col min="1" max="2" width="5.125" customWidth="1"/>
    <col min="3" max="3" width="5.5" customWidth="1"/>
    <col min="4" max="4" width="53.625" customWidth="1"/>
    <col min="5" max="5" width="13.375" customWidth="1"/>
    <col min="6" max="70" width="12.625" customWidth="1"/>
    <col min="71" max="72" width="6.375" style="63" customWidth="1"/>
    <col min="73" max="73" width="13" customWidth="1"/>
    <col min="74" max="74" width="10.125" bestFit="1" customWidth="1"/>
    <col min="78" max="78" width="15" bestFit="1" customWidth="1"/>
    <col min="117" max="117" width="10" bestFit="1" customWidth="1"/>
  </cols>
  <sheetData>
    <row r="1" spans="1:72" ht="28.5" customHeight="1" thickBot="1">
      <c r="C1" s="6" t="s">
        <v>36</v>
      </c>
      <c r="D1" s="6"/>
      <c r="F1" s="75" t="s">
        <v>381</v>
      </c>
      <c r="G1" s="76" t="s">
        <v>380</v>
      </c>
      <c r="BS1" s="79"/>
      <c r="BT1" s="39"/>
    </row>
    <row r="2" spans="1:72">
      <c r="H2" s="93" t="s">
        <v>290</v>
      </c>
      <c r="I2" s="94"/>
      <c r="J2" s="50"/>
      <c r="K2" s="50"/>
      <c r="L2" s="50"/>
      <c r="M2" s="51"/>
      <c r="BS2" s="79"/>
      <c r="BT2" s="39"/>
    </row>
    <row r="3" spans="1:72" ht="13.5" customHeight="1">
      <c r="C3" t="s">
        <v>37</v>
      </c>
      <c r="D3" t="s">
        <v>38</v>
      </c>
      <c r="H3" s="95"/>
      <c r="I3" s="96"/>
      <c r="J3" s="5"/>
      <c r="K3" s="5"/>
      <c r="L3" s="5"/>
      <c r="M3" s="52"/>
      <c r="BS3" s="79"/>
      <c r="BT3" s="39"/>
    </row>
    <row r="4" spans="1:72" ht="13.5" customHeight="1">
      <c r="E4" t="s">
        <v>79</v>
      </c>
      <c r="H4" s="53"/>
      <c r="I4" s="5"/>
      <c r="J4" s="5"/>
      <c r="K4" s="5"/>
      <c r="L4" s="5"/>
      <c r="M4" s="52"/>
      <c r="BS4" s="79"/>
      <c r="BT4" s="39"/>
    </row>
    <row r="5" spans="1:72">
      <c r="H5" s="53" t="s">
        <v>341</v>
      </c>
      <c r="I5" s="39"/>
      <c r="J5" s="5"/>
      <c r="K5" s="5"/>
      <c r="L5" s="5"/>
      <c r="M5" s="52"/>
      <c r="BS5" s="79"/>
      <c r="BT5" s="39"/>
    </row>
    <row r="6" spans="1:72">
      <c r="H6" s="53"/>
      <c r="I6" s="39"/>
      <c r="J6" s="5"/>
      <c r="K6" s="5"/>
      <c r="L6" s="5"/>
      <c r="M6" s="52"/>
      <c r="BS6" s="79"/>
      <c r="BT6" s="39"/>
    </row>
    <row r="7" spans="1:72">
      <c r="A7" s="1" t="s">
        <v>0</v>
      </c>
      <c r="B7" t="s">
        <v>72</v>
      </c>
      <c r="H7" s="53" t="s">
        <v>291</v>
      </c>
      <c r="I7" s="39"/>
      <c r="J7" s="5"/>
      <c r="K7" s="97"/>
      <c r="L7" s="98"/>
      <c r="M7" s="52"/>
      <c r="BS7" s="79"/>
      <c r="BT7" s="39"/>
    </row>
    <row r="8" spans="1:72">
      <c r="B8" s="1" t="s">
        <v>74</v>
      </c>
      <c r="C8" t="s">
        <v>10</v>
      </c>
      <c r="F8" s="48"/>
      <c r="H8" s="53"/>
      <c r="I8" s="39"/>
      <c r="J8" s="5"/>
      <c r="K8" s="5"/>
      <c r="L8" s="5"/>
      <c r="M8" s="52"/>
      <c r="BS8" s="79"/>
      <c r="BT8" s="39"/>
    </row>
    <row r="9" spans="1:72">
      <c r="B9" s="1"/>
      <c r="C9" t="s">
        <v>353</v>
      </c>
      <c r="E9" s="45">
        <v>43556</v>
      </c>
      <c r="F9" s="47" t="str">
        <f>DATEDIF(F8,E9,"y")&amp;"年"&amp;DATEDIF(F8,E9,"ym")&amp;"ヶ月"</f>
        <v>119年3ヶ月</v>
      </c>
      <c r="H9" s="53" t="s">
        <v>292</v>
      </c>
      <c r="I9" s="39"/>
      <c r="J9" s="5"/>
      <c r="K9" s="99"/>
      <c r="L9" s="100"/>
      <c r="M9" s="52"/>
      <c r="BS9" s="79"/>
      <c r="BT9" s="39"/>
    </row>
    <row r="10" spans="1:72">
      <c r="B10" s="1" t="s">
        <v>75</v>
      </c>
      <c r="C10" t="s">
        <v>123</v>
      </c>
      <c r="F10" s="57"/>
      <c r="H10" s="101" t="s">
        <v>382</v>
      </c>
      <c r="I10" s="102"/>
      <c r="J10" s="102"/>
      <c r="K10" s="102"/>
      <c r="L10" s="102"/>
      <c r="M10" s="103"/>
      <c r="BS10" s="79"/>
      <c r="BT10" s="39"/>
    </row>
    <row r="11" spans="1:72">
      <c r="B11" s="1" t="s">
        <v>76</v>
      </c>
      <c r="C11" t="s">
        <v>13</v>
      </c>
      <c r="F11" s="59"/>
      <c r="H11" s="53"/>
      <c r="I11" s="5"/>
      <c r="J11" s="5"/>
      <c r="K11" s="104" t="s">
        <v>293</v>
      </c>
      <c r="L11" s="105"/>
      <c r="M11" s="52"/>
      <c r="BS11" s="79"/>
      <c r="BT11" s="39"/>
    </row>
    <row r="12" spans="1:72" ht="14.25" thickBot="1">
      <c r="B12" s="1" t="s">
        <v>77</v>
      </c>
      <c r="C12" t="s">
        <v>84</v>
      </c>
      <c r="F12" s="58" t="s">
        <v>274</v>
      </c>
      <c r="H12" s="54"/>
      <c r="I12" s="55"/>
      <c r="J12" s="55"/>
      <c r="K12" s="55"/>
      <c r="L12" s="55"/>
      <c r="M12" s="56"/>
      <c r="BS12" s="79"/>
      <c r="BT12" s="39"/>
    </row>
    <row r="13" spans="1:72">
      <c r="B13" s="1"/>
      <c r="F13" s="58" t="s">
        <v>274</v>
      </c>
      <c r="H13" s="5"/>
      <c r="I13" s="5"/>
      <c r="J13" s="5"/>
      <c r="BS13" s="79"/>
      <c r="BT13" s="39"/>
    </row>
    <row r="14" spans="1:72">
      <c r="B14" s="1"/>
      <c r="F14" s="58" t="s">
        <v>274</v>
      </c>
      <c r="BS14" s="79"/>
      <c r="BT14" s="39"/>
    </row>
    <row r="15" spans="1:72">
      <c r="B15" s="1"/>
      <c r="F15" s="58" t="s">
        <v>274</v>
      </c>
      <c r="BS15" s="79"/>
      <c r="BT15" s="39"/>
    </row>
    <row r="16" spans="1:72">
      <c r="B16" s="1"/>
      <c r="F16" s="58" t="s">
        <v>274</v>
      </c>
      <c r="BS16" s="79"/>
      <c r="BT16" s="39"/>
    </row>
    <row r="17" spans="1:72">
      <c r="B17" s="1" t="s">
        <v>83</v>
      </c>
      <c r="C17" t="s">
        <v>199</v>
      </c>
      <c r="BS17" s="79"/>
      <c r="BT17" s="39"/>
    </row>
    <row r="18" spans="1:72">
      <c r="B18" s="1" t="s">
        <v>224</v>
      </c>
      <c r="C18" s="34" t="s">
        <v>200</v>
      </c>
      <c r="D18" t="s">
        <v>201</v>
      </c>
      <c r="F18" s="57"/>
      <c r="BS18" s="79"/>
      <c r="BT18" s="39"/>
    </row>
    <row r="19" spans="1:72">
      <c r="B19" s="1"/>
      <c r="C19" s="34" t="s">
        <v>202</v>
      </c>
      <c r="D19" t="s">
        <v>203</v>
      </c>
      <c r="F19" s="57"/>
      <c r="BS19" s="79"/>
      <c r="BT19" s="39"/>
    </row>
    <row r="20" spans="1:72">
      <c r="B20" s="1"/>
      <c r="C20" s="34" t="s">
        <v>204</v>
      </c>
      <c r="D20" t="s">
        <v>205</v>
      </c>
      <c r="F20" s="57"/>
      <c r="BS20" s="79"/>
      <c r="BT20" s="39"/>
    </row>
    <row r="21" spans="1:72">
      <c r="B21" s="1"/>
      <c r="C21" s="34" t="s">
        <v>206</v>
      </c>
      <c r="D21" t="s">
        <v>210</v>
      </c>
      <c r="F21" s="57"/>
      <c r="BS21" s="79"/>
      <c r="BT21" s="39"/>
    </row>
    <row r="22" spans="1:72">
      <c r="B22" s="1"/>
      <c r="C22" s="34" t="s">
        <v>208</v>
      </c>
      <c r="D22" t="s">
        <v>209</v>
      </c>
      <c r="F22" s="57"/>
      <c r="BS22" s="79"/>
      <c r="BT22" s="39"/>
    </row>
    <row r="23" spans="1:72">
      <c r="B23" s="1"/>
      <c r="C23" s="34" t="s">
        <v>211</v>
      </c>
      <c r="D23" t="s">
        <v>207</v>
      </c>
      <c r="F23" s="57"/>
      <c r="BS23" s="79"/>
      <c r="BT23" s="39"/>
    </row>
    <row r="24" spans="1:72">
      <c r="B24" s="1"/>
      <c r="C24" s="34" t="s">
        <v>212</v>
      </c>
      <c r="D24" t="s">
        <v>213</v>
      </c>
      <c r="F24" s="57"/>
      <c r="BS24" s="79"/>
      <c r="BT24" s="39"/>
    </row>
    <row r="25" spans="1:72">
      <c r="B25" s="1"/>
      <c r="C25" s="34"/>
      <c r="BS25" s="79"/>
      <c r="BT25" s="39"/>
    </row>
    <row r="26" spans="1:72">
      <c r="A26" s="1" t="s">
        <v>1</v>
      </c>
      <c r="B26" s="2" t="s">
        <v>220</v>
      </c>
      <c r="L26" s="1" t="s">
        <v>198</v>
      </c>
      <c r="M26" s="1"/>
      <c r="BS26" s="79"/>
      <c r="BT26" s="39"/>
    </row>
    <row r="27" spans="1:72">
      <c r="A27" s="1" t="s">
        <v>221</v>
      </c>
      <c r="B27" s="1" t="s">
        <v>222</v>
      </c>
      <c r="C27" t="s">
        <v>225</v>
      </c>
      <c r="F27" s="106"/>
      <c r="G27" s="107"/>
      <c r="H27" s="107"/>
      <c r="I27" s="107"/>
      <c r="J27" s="107"/>
      <c r="K27" s="107"/>
      <c r="L27" s="108"/>
      <c r="BS27" s="79"/>
      <c r="BT27" s="39"/>
    </row>
    <row r="28" spans="1:72">
      <c r="A28" s="1"/>
      <c r="B28" s="1"/>
      <c r="F28" s="113"/>
      <c r="G28" s="114"/>
      <c r="H28" s="114"/>
      <c r="I28" s="114"/>
      <c r="J28" s="114"/>
      <c r="K28" s="114"/>
      <c r="L28" s="115"/>
      <c r="BS28" s="79"/>
      <c r="BT28" s="39"/>
    </row>
    <row r="29" spans="1:72">
      <c r="A29" s="1"/>
      <c r="B29" s="1"/>
      <c r="F29" s="113"/>
      <c r="G29" s="114"/>
      <c r="H29" s="114"/>
      <c r="I29" s="114"/>
      <c r="J29" s="114"/>
      <c r="K29" s="114"/>
      <c r="L29" s="115"/>
      <c r="BS29" s="79"/>
      <c r="BT29" s="39"/>
    </row>
    <row r="30" spans="1:72">
      <c r="A30" s="1"/>
      <c r="B30" s="1"/>
      <c r="F30" s="109"/>
      <c r="G30" s="110"/>
      <c r="H30" s="110"/>
      <c r="I30" s="110"/>
      <c r="J30" s="110"/>
      <c r="K30" s="110"/>
      <c r="L30" s="111"/>
      <c r="BS30" s="79"/>
      <c r="BT30" s="39"/>
    </row>
    <row r="31" spans="1:72">
      <c r="A31" s="1"/>
      <c r="B31" s="1"/>
      <c r="F31" s="82"/>
      <c r="G31" s="82"/>
      <c r="H31" s="82"/>
      <c r="I31" s="82"/>
      <c r="J31" s="82"/>
      <c r="K31" s="82"/>
      <c r="L31" s="82"/>
      <c r="BS31" s="79"/>
      <c r="BT31" s="39"/>
    </row>
    <row r="32" spans="1:72">
      <c r="A32" s="1"/>
      <c r="B32" s="1" t="s">
        <v>75</v>
      </c>
      <c r="C32" t="s">
        <v>352</v>
      </c>
      <c r="F32" s="39" t="s">
        <v>219</v>
      </c>
      <c r="BS32" s="79"/>
      <c r="BT32" s="39"/>
    </row>
    <row r="33" spans="1:80">
      <c r="A33" s="1"/>
      <c r="B33" s="1"/>
      <c r="F33" s="39"/>
      <c r="BS33" s="79"/>
      <c r="BT33" s="39"/>
    </row>
    <row r="34" spans="1:80">
      <c r="A34" s="1"/>
      <c r="B34" s="1" t="s">
        <v>76</v>
      </c>
      <c r="C34" t="s">
        <v>223</v>
      </c>
      <c r="F34" s="116"/>
      <c r="G34" s="117"/>
      <c r="H34" s="117"/>
      <c r="I34" s="117"/>
      <c r="J34" s="117"/>
      <c r="K34" s="117"/>
      <c r="L34" s="118"/>
      <c r="BS34" s="79"/>
      <c r="BT34" s="39"/>
    </row>
    <row r="35" spans="1:80">
      <c r="A35" s="1"/>
      <c r="B35" s="1"/>
      <c r="F35" s="119"/>
      <c r="G35" s="120"/>
      <c r="H35" s="120"/>
      <c r="I35" s="120"/>
      <c r="J35" s="120"/>
      <c r="K35" s="120"/>
      <c r="L35" s="121"/>
      <c r="BS35" s="79"/>
      <c r="BT35" s="39"/>
    </row>
    <row r="36" spans="1:80">
      <c r="A36" s="1"/>
      <c r="B36" s="1"/>
      <c r="F36" s="119"/>
      <c r="G36" s="120"/>
      <c r="H36" s="120"/>
      <c r="I36" s="120"/>
      <c r="J36" s="120"/>
      <c r="K36" s="120"/>
      <c r="L36" s="121"/>
      <c r="BS36" s="79"/>
      <c r="BT36" s="39"/>
    </row>
    <row r="37" spans="1:80">
      <c r="A37" s="1"/>
      <c r="B37" s="1"/>
      <c r="F37" s="122"/>
      <c r="G37" s="123"/>
      <c r="H37" s="123"/>
      <c r="I37" s="123"/>
      <c r="J37" s="123"/>
      <c r="K37" s="123"/>
      <c r="L37" s="124"/>
      <c r="BS37" s="79"/>
      <c r="BT37" s="39"/>
    </row>
    <row r="38" spans="1:80">
      <c r="A38" s="1"/>
      <c r="B38" s="1"/>
      <c r="BS38" s="79"/>
      <c r="BT38" s="39"/>
    </row>
    <row r="39" spans="1:80">
      <c r="A39" s="1" t="s">
        <v>2</v>
      </c>
      <c r="B39" t="s">
        <v>14</v>
      </c>
      <c r="BS39" s="79"/>
      <c r="BT39" s="39"/>
    </row>
    <row r="40" spans="1:80">
      <c r="B40" s="1" t="s">
        <v>74</v>
      </c>
      <c r="C40" t="s">
        <v>78</v>
      </c>
      <c r="F40" s="59"/>
      <c r="BS40" s="79"/>
      <c r="BT40" s="39"/>
    </row>
    <row r="41" spans="1:80">
      <c r="B41" s="1" t="s">
        <v>75</v>
      </c>
      <c r="C41" t="s">
        <v>344</v>
      </c>
      <c r="F41" s="38" t="e">
        <f>F40/F11</f>
        <v>#DIV/0!</v>
      </c>
      <c r="G41" t="s">
        <v>9</v>
      </c>
      <c r="BS41" s="79"/>
      <c r="BT41" s="39"/>
    </row>
    <row r="42" spans="1:80">
      <c r="B42" s="1" t="s">
        <v>76</v>
      </c>
      <c r="C42" t="s">
        <v>81</v>
      </c>
      <c r="F42" s="58"/>
      <c r="BS42" s="79"/>
      <c r="BT42" s="39" t="s">
        <v>387</v>
      </c>
      <c r="BU42" s="39" t="s">
        <v>390</v>
      </c>
      <c r="BV42" s="5" t="s">
        <v>129</v>
      </c>
      <c r="BW42" s="5" t="s">
        <v>130</v>
      </c>
      <c r="BX42" s="5" t="s">
        <v>131</v>
      </c>
      <c r="BY42" s="5" t="s">
        <v>132</v>
      </c>
      <c r="BZ42" s="5" t="s">
        <v>388</v>
      </c>
      <c r="CA42" s="5" t="s">
        <v>271</v>
      </c>
      <c r="CB42" s="5" t="s">
        <v>272</v>
      </c>
    </row>
    <row r="43" spans="1:80">
      <c r="B43" s="1"/>
      <c r="F43" s="58"/>
      <c r="BS43" s="79"/>
      <c r="BT43" s="39"/>
      <c r="BU43">
        <f>COUNTIF(F42:F47,"イ　知人の紹介")</f>
        <v>0</v>
      </c>
      <c r="BV43">
        <f>COUNTIF(F42:F47,"ロ　ホームページ等")</f>
        <v>0</v>
      </c>
      <c r="BW43">
        <f>COUNTIF(F42:F47,"ハ　地域包括支援センター")</f>
        <v>0</v>
      </c>
      <c r="BX43">
        <f>COUNTIF(F42:F47,"ニ　居宅介護支援事業所")</f>
        <v>0</v>
      </c>
      <c r="BY43">
        <f>COUNTIF(F42:F47,"ホ　病院の紹介")</f>
        <v>0</v>
      </c>
      <c r="BZ43">
        <f>COUNTIF(F42:F47,"へ　以前入居・見学等で知っていた")</f>
        <v>0</v>
      </c>
      <c r="CA43">
        <f>COUNTIF(F42:F47,"ト　市役所")</f>
        <v>0</v>
      </c>
      <c r="CB43">
        <f>COUNTIF(F42:F47,"チ　その他")</f>
        <v>0</v>
      </c>
    </row>
    <row r="44" spans="1:80">
      <c r="B44" s="1"/>
      <c r="F44" s="58"/>
      <c r="BS44" s="79"/>
      <c r="BT44" s="39"/>
    </row>
    <row r="45" spans="1:80">
      <c r="B45" s="1"/>
      <c r="F45" s="58"/>
      <c r="BS45" s="79"/>
      <c r="BT45" s="39"/>
    </row>
    <row r="46" spans="1:80">
      <c r="B46" s="1"/>
      <c r="F46" s="58"/>
      <c r="BS46" s="79"/>
      <c r="BT46" s="39"/>
    </row>
    <row r="47" spans="1:80">
      <c r="B47" s="1"/>
      <c r="F47" s="58"/>
      <c r="BS47" s="79"/>
      <c r="BT47" s="39"/>
    </row>
    <row r="48" spans="1:80">
      <c r="B48" s="1" t="s">
        <v>77</v>
      </c>
      <c r="C48" t="s">
        <v>73</v>
      </c>
      <c r="F48" s="59"/>
      <c r="G48" t="s">
        <v>283</v>
      </c>
      <c r="BS48" s="79"/>
      <c r="BT48" s="39"/>
    </row>
    <row r="49" spans="1:83">
      <c r="B49" s="1"/>
      <c r="BS49" s="79"/>
      <c r="BT49" s="39"/>
    </row>
    <row r="50" spans="1:83">
      <c r="A50" s="1" t="s">
        <v>3</v>
      </c>
      <c r="B50" s="2" t="s">
        <v>248</v>
      </c>
      <c r="BS50" s="79"/>
      <c r="BT50" s="39"/>
    </row>
    <row r="51" spans="1:83">
      <c r="B51" s="1" t="s">
        <v>74</v>
      </c>
      <c r="C51" t="s">
        <v>249</v>
      </c>
      <c r="F51" s="49" t="s">
        <v>60</v>
      </c>
      <c r="G51" s="39" t="s">
        <v>273</v>
      </c>
      <c r="BS51" s="79"/>
      <c r="BT51" s="39"/>
    </row>
    <row r="52" spans="1:83">
      <c r="B52" s="1"/>
      <c r="F52" s="65">
        <v>1</v>
      </c>
      <c r="G52" s="65">
        <v>2</v>
      </c>
      <c r="H52" s="65">
        <v>3</v>
      </c>
      <c r="I52" s="65">
        <v>4</v>
      </c>
      <c r="J52" s="65">
        <v>5</v>
      </c>
      <c r="K52" s="65">
        <v>6</v>
      </c>
      <c r="L52" s="65">
        <v>7</v>
      </c>
      <c r="M52" s="65">
        <v>8</v>
      </c>
      <c r="N52" s="65">
        <v>9</v>
      </c>
      <c r="O52" s="65">
        <v>10</v>
      </c>
      <c r="P52" s="65">
        <v>11</v>
      </c>
      <c r="Q52" s="65">
        <v>12</v>
      </c>
      <c r="R52" s="81">
        <v>13</v>
      </c>
      <c r="S52" s="81">
        <v>14</v>
      </c>
      <c r="T52" s="81">
        <v>15</v>
      </c>
      <c r="U52" s="81">
        <v>16</v>
      </c>
      <c r="V52" s="81">
        <v>17</v>
      </c>
      <c r="W52" s="81">
        <v>18</v>
      </c>
      <c r="X52" s="81">
        <v>19</v>
      </c>
      <c r="Y52" s="81">
        <v>20</v>
      </c>
      <c r="Z52" s="81">
        <v>21</v>
      </c>
      <c r="AA52" s="81">
        <v>22</v>
      </c>
      <c r="AB52" s="81">
        <v>23</v>
      </c>
      <c r="AC52" s="81">
        <v>24</v>
      </c>
      <c r="AD52" s="81">
        <v>25</v>
      </c>
      <c r="BS52" s="79"/>
      <c r="BT52" s="39"/>
    </row>
    <row r="53" spans="1:83">
      <c r="B53" s="1" t="s">
        <v>75</v>
      </c>
      <c r="C53" t="s">
        <v>250</v>
      </c>
      <c r="F53" s="37"/>
      <c r="G53" s="37"/>
      <c r="H53" s="37"/>
      <c r="I53" s="37"/>
      <c r="J53" s="37"/>
      <c r="K53" s="37"/>
      <c r="L53" s="37" t="s">
        <v>274</v>
      </c>
      <c r="M53" s="37" t="s">
        <v>274</v>
      </c>
      <c r="N53" s="37" t="s">
        <v>274</v>
      </c>
      <c r="O53" s="37" t="s">
        <v>274</v>
      </c>
      <c r="P53" s="37" t="s">
        <v>274</v>
      </c>
      <c r="Q53" s="37" t="s">
        <v>274</v>
      </c>
      <c r="R53" s="37" t="s">
        <v>274</v>
      </c>
      <c r="S53" s="37" t="s">
        <v>274</v>
      </c>
      <c r="T53" s="37" t="s">
        <v>274</v>
      </c>
      <c r="U53" s="37" t="s">
        <v>274</v>
      </c>
      <c r="V53" s="37" t="s">
        <v>274</v>
      </c>
      <c r="W53" s="37" t="s">
        <v>274</v>
      </c>
      <c r="X53" s="37" t="s">
        <v>274</v>
      </c>
      <c r="Y53" s="37" t="s">
        <v>274</v>
      </c>
      <c r="Z53" s="37" t="s">
        <v>274</v>
      </c>
      <c r="AA53" s="37" t="s">
        <v>274</v>
      </c>
      <c r="AB53" s="37" t="s">
        <v>274</v>
      </c>
      <c r="AC53" s="37" t="s">
        <v>274</v>
      </c>
      <c r="AD53" s="37" t="s">
        <v>274</v>
      </c>
      <c r="BS53" s="79"/>
      <c r="BT53" s="39" t="s">
        <v>389</v>
      </c>
      <c r="BU53" s="5" t="s">
        <v>255</v>
      </c>
      <c r="BV53" s="5" t="s">
        <v>288</v>
      </c>
      <c r="BW53" s="5" t="s">
        <v>289</v>
      </c>
      <c r="BX53" s="5" t="s">
        <v>254</v>
      </c>
      <c r="BY53" s="5" t="s">
        <v>256</v>
      </c>
      <c r="BZ53" s="5" t="s">
        <v>226</v>
      </c>
      <c r="CA53" s="5"/>
    </row>
    <row r="54" spans="1:83">
      <c r="B54" s="1" t="s">
        <v>76</v>
      </c>
      <c r="C54" t="s">
        <v>251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BS54" s="79"/>
      <c r="BT54" s="39"/>
      <c r="BU54">
        <f>COUNTIF(F53:AD53,"イ　死去のため")</f>
        <v>0</v>
      </c>
      <c r="BV54">
        <f>COUNTIF(F53:AD53,"ロ　持病の悪化・長期入院のため")</f>
        <v>0</v>
      </c>
      <c r="BW54">
        <f>COUNTIF(F53:AD53,"ハ　施設・家族支援の限界（認知症の進行やADLの低下などのため）")</f>
        <v>0</v>
      </c>
      <c r="BX54">
        <f>COUNTIF(F53:AD53,"ニ　利用料の支払ができないため")</f>
        <v>0</v>
      </c>
      <c r="BY54">
        <f>COUNTIF(F53:AD53,"ホ　家庭・在宅復帰")</f>
        <v>0</v>
      </c>
      <c r="BZ54">
        <f>COUNTIF(F53:AD53,"ヘ　その他")</f>
        <v>0</v>
      </c>
    </row>
    <row r="55" spans="1:83">
      <c r="B55" s="1" t="s">
        <v>77</v>
      </c>
      <c r="C55" t="s">
        <v>252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BS55" s="79"/>
      <c r="BT55" s="39"/>
    </row>
    <row r="56" spans="1:83">
      <c r="B56" s="1" t="s">
        <v>83</v>
      </c>
      <c r="C56" t="s">
        <v>253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BS56" s="79"/>
      <c r="BT56" s="63" t="s">
        <v>392</v>
      </c>
      <c r="BU56" s="5" t="s">
        <v>262</v>
      </c>
      <c r="BV56" s="5" t="s">
        <v>257</v>
      </c>
      <c r="BW56" s="5" t="s">
        <v>258</v>
      </c>
      <c r="BX56" s="5" t="s">
        <v>259</v>
      </c>
      <c r="BY56" s="5" t="s">
        <v>260</v>
      </c>
      <c r="BZ56" s="5" t="s">
        <v>391</v>
      </c>
      <c r="CA56" s="5" t="s">
        <v>261</v>
      </c>
      <c r="CB56" s="5" t="s">
        <v>263</v>
      </c>
      <c r="CC56" s="5" t="s">
        <v>264</v>
      </c>
      <c r="CD56" s="5" t="s">
        <v>265</v>
      </c>
      <c r="CE56" s="5"/>
    </row>
    <row r="57" spans="1:83">
      <c r="B57" s="1" t="s">
        <v>334</v>
      </c>
      <c r="C57" t="s">
        <v>384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BS57" s="79"/>
      <c r="BU57">
        <f>COUNTIF(F55:AD55,"イ　　　　　　　1年未満")</f>
        <v>0</v>
      </c>
      <c r="BV57">
        <f>COUNTIF(F55:AD55,"ロ　1年以上　  　３年未満")</f>
        <v>0</v>
      </c>
      <c r="BW57">
        <f>COUNTIF(F55:AD55,"ハ　３年以上　　５年未満")</f>
        <v>0</v>
      </c>
      <c r="BX57">
        <f>COUNTIF(F55:AD55,"ニ　５年以上　　７年未満")</f>
        <v>0</v>
      </c>
      <c r="BY57">
        <f>COUNTIF(F55:AD55,"ホ　７年以上　　９年未満")</f>
        <v>0</v>
      </c>
      <c r="BZ57">
        <f>COUNTIF(F55:AD55,"ヘ　７年以上　　９年未満")</f>
        <v>0</v>
      </c>
      <c r="CA57">
        <f>COUNTIF(F55:AD55,"ト　１１年以上　　１３年未満")</f>
        <v>0</v>
      </c>
      <c r="CB57">
        <f>COUNTIF(F55:AD55,"チ　１３年以上　　１５年未満")</f>
        <v>0</v>
      </c>
      <c r="CC57">
        <f>COUNTIF(F55:AD55,"リ　１５年以上　　２０年未満")</f>
        <v>0</v>
      </c>
      <c r="CD57">
        <f>COUNTIF(F55:AD55,"ヌ　２０年以上　")</f>
        <v>0</v>
      </c>
    </row>
    <row r="58" spans="1:83">
      <c r="S58" s="5"/>
      <c r="T58" s="44"/>
      <c r="U58" s="44"/>
      <c r="V58" s="39"/>
      <c r="W58" s="5"/>
      <c r="BS58" s="79"/>
      <c r="BT58" s="39" t="s">
        <v>393</v>
      </c>
      <c r="BU58" s="5" t="s">
        <v>148</v>
      </c>
      <c r="BV58" s="5" t="s">
        <v>149</v>
      </c>
      <c r="BW58" s="5" t="s">
        <v>357</v>
      </c>
      <c r="BX58" s="5" t="s">
        <v>150</v>
      </c>
      <c r="BY58" s="5" t="s">
        <v>151</v>
      </c>
      <c r="BZ58" s="5" t="s">
        <v>152</v>
      </c>
      <c r="CA58" s="5" t="s">
        <v>153</v>
      </c>
      <c r="CB58" s="5" t="s">
        <v>154</v>
      </c>
    </row>
    <row r="59" spans="1:83">
      <c r="B59" s="62"/>
      <c r="C59" s="63"/>
      <c r="D59" s="63"/>
      <c r="S59" s="5"/>
      <c r="T59" s="44"/>
      <c r="U59" s="44"/>
      <c r="V59" s="39"/>
      <c r="W59" s="5"/>
      <c r="BS59" s="79"/>
      <c r="BT59" s="39"/>
      <c r="BU59">
        <f>COUNTIF(F56:AD56,"イ　認定なし")</f>
        <v>0</v>
      </c>
      <c r="BV59">
        <f>COUNTIF(F56:AD56,"ロ　要支援　１")</f>
        <v>0</v>
      </c>
      <c r="BW59">
        <f>COUNTIF(F56:AD56,"ハ　要支援　２")</f>
        <v>0</v>
      </c>
      <c r="BX59">
        <f>COUNTIF(F56:AD56,"ニ　要介護　１")</f>
        <v>0</v>
      </c>
      <c r="BY59">
        <f>COUNTIF(F56:AD56,"ホ　要介護　２")</f>
        <v>0</v>
      </c>
      <c r="BZ59">
        <f>COUNTIF(F56:AD56,"へ　要介護　３")</f>
        <v>0</v>
      </c>
      <c r="CA59">
        <f>COUNTIF(F56:AD56,"ト　要介護　４")</f>
        <v>0</v>
      </c>
      <c r="CB59">
        <f>COUNTIF(F56:AD56,"チ　要介護　５")</f>
        <v>0</v>
      </c>
    </row>
    <row r="60" spans="1:83">
      <c r="B60" s="63"/>
      <c r="C60" s="63"/>
      <c r="D60" s="63"/>
      <c r="S60" s="5"/>
      <c r="T60" s="44"/>
      <c r="U60" s="44"/>
      <c r="V60" s="39"/>
      <c r="W60" s="5"/>
      <c r="BS60" s="79"/>
      <c r="BT60" s="39" t="s">
        <v>394</v>
      </c>
      <c r="BU60" s="44" t="s">
        <v>337</v>
      </c>
      <c r="BV60" s="87" t="s">
        <v>336</v>
      </c>
      <c r="BW60" s="44" t="s">
        <v>338</v>
      </c>
      <c r="BX60" s="44" t="s">
        <v>335</v>
      </c>
      <c r="BY60" s="44" t="s">
        <v>117</v>
      </c>
      <c r="BZ60" s="44" t="s">
        <v>396</v>
      </c>
      <c r="CA60" s="44" t="s">
        <v>340</v>
      </c>
      <c r="CB60" s="44" t="s">
        <v>272</v>
      </c>
    </row>
    <row r="61" spans="1:83">
      <c r="S61" s="5"/>
      <c r="T61" s="44"/>
      <c r="U61" s="44"/>
      <c r="V61" s="39"/>
      <c r="W61" s="5"/>
      <c r="BS61" s="79"/>
      <c r="BU61">
        <f>COUNTIF(F57:AD57,"イ　病院")</f>
        <v>0</v>
      </c>
      <c r="BV61">
        <f>COUNTIF(F57:AD57,"ロ　療養型病院")</f>
        <v>0</v>
      </c>
      <c r="BW61">
        <f>COUNTIF(F57:AD57,"ハ　特別養護老人ホーム")</f>
        <v>0</v>
      </c>
      <c r="BX61">
        <f>COUNTIF(F57:AD57,"ニ　特養以外の福祉施設")</f>
        <v>0</v>
      </c>
      <c r="BY61">
        <f>COUNTIF(F57:AD57,"ホ　サ高住")</f>
        <v>0</v>
      </c>
      <c r="BZ61">
        <f>COUNTIF(F57:AD57,"へ　アパート")</f>
        <v>0</v>
      </c>
      <c r="CA61">
        <f>COUNTIF(F57:AD57,"ト　自宅")</f>
        <v>0</v>
      </c>
      <c r="CB61">
        <f>COUNTIF(F57:AD57,"チ　その他")</f>
        <v>0</v>
      </c>
    </row>
    <row r="62" spans="1:83">
      <c r="S62" s="5"/>
      <c r="T62" s="44"/>
      <c r="U62" s="44"/>
      <c r="V62" s="5"/>
      <c r="W62" s="5"/>
      <c r="BS62" s="79"/>
    </row>
    <row r="63" spans="1:83">
      <c r="A63" s="1" t="s">
        <v>4</v>
      </c>
      <c r="B63" t="s">
        <v>281</v>
      </c>
      <c r="S63" s="5"/>
      <c r="T63" s="5"/>
      <c r="U63" s="5"/>
      <c r="V63" s="5"/>
      <c r="W63" s="5"/>
      <c r="BS63" s="79"/>
      <c r="BT63" s="39"/>
    </row>
    <row r="64" spans="1:83">
      <c r="A64" s="1"/>
      <c r="B64" s="1" t="s">
        <v>74</v>
      </c>
      <c r="C64" t="s">
        <v>276</v>
      </c>
      <c r="F64" s="67"/>
      <c r="G64" t="s">
        <v>273</v>
      </c>
      <c r="BS64" s="79"/>
      <c r="BT64" s="39"/>
    </row>
    <row r="65" spans="2:72">
      <c r="D65" t="s">
        <v>278</v>
      </c>
      <c r="F65" s="106"/>
      <c r="G65" s="107"/>
      <c r="H65" s="107"/>
      <c r="I65" s="107"/>
      <c r="J65" s="107"/>
      <c r="K65" s="107"/>
      <c r="L65" s="108"/>
      <c r="BS65" s="79"/>
      <c r="BT65" s="39"/>
    </row>
    <row r="66" spans="2:72">
      <c r="B66" s="1"/>
      <c r="F66" s="109"/>
      <c r="G66" s="110"/>
      <c r="H66" s="110"/>
      <c r="I66" s="110"/>
      <c r="J66" s="110"/>
      <c r="K66" s="110"/>
      <c r="L66" s="111"/>
      <c r="BS66" s="79"/>
      <c r="BT66" s="39"/>
    </row>
    <row r="67" spans="2:72">
      <c r="B67" s="1"/>
      <c r="F67" s="44"/>
      <c r="G67" s="44"/>
      <c r="H67" s="5"/>
      <c r="I67" s="5"/>
      <c r="J67" s="5"/>
      <c r="BS67" s="79"/>
      <c r="BT67" s="39"/>
    </row>
    <row r="68" spans="2:72">
      <c r="B68" s="1" t="s">
        <v>75</v>
      </c>
      <c r="C68" t="s">
        <v>277</v>
      </c>
      <c r="F68" s="66"/>
      <c r="G68" s="44" t="s">
        <v>273</v>
      </c>
      <c r="H68" s="5"/>
      <c r="I68" s="5"/>
      <c r="J68" s="5"/>
      <c r="BS68" s="79"/>
      <c r="BT68" s="39"/>
    </row>
    <row r="69" spans="2:72">
      <c r="D69" t="s">
        <v>278</v>
      </c>
      <c r="F69" s="106"/>
      <c r="G69" s="107"/>
      <c r="H69" s="107"/>
      <c r="I69" s="107"/>
      <c r="J69" s="107"/>
      <c r="K69" s="107"/>
      <c r="L69" s="108"/>
      <c r="BS69" s="79"/>
      <c r="BT69" s="39"/>
    </row>
    <row r="70" spans="2:72">
      <c r="B70" s="1"/>
      <c r="F70" s="109"/>
      <c r="G70" s="110"/>
      <c r="H70" s="110"/>
      <c r="I70" s="110"/>
      <c r="J70" s="110"/>
      <c r="K70" s="110"/>
      <c r="L70" s="111"/>
      <c r="BS70" s="79"/>
      <c r="BT70" s="39"/>
    </row>
    <row r="71" spans="2:72">
      <c r="B71" s="1"/>
      <c r="F71" s="5"/>
      <c r="G71" s="5"/>
      <c r="H71" s="5"/>
      <c r="I71" s="5"/>
      <c r="J71" s="5"/>
      <c r="BS71" s="79"/>
      <c r="BT71" s="39"/>
    </row>
    <row r="72" spans="2:72">
      <c r="B72" s="1" t="s">
        <v>76</v>
      </c>
      <c r="C72" t="s">
        <v>279</v>
      </c>
      <c r="F72" s="67"/>
      <c r="G72" s="44" t="s">
        <v>273</v>
      </c>
      <c r="H72" s="5"/>
      <c r="I72" s="5"/>
      <c r="J72" s="5"/>
      <c r="BS72" s="79"/>
      <c r="BT72" s="39"/>
    </row>
    <row r="73" spans="2:72">
      <c r="D73" t="s">
        <v>278</v>
      </c>
      <c r="F73" s="106"/>
      <c r="G73" s="107"/>
      <c r="H73" s="107"/>
      <c r="I73" s="107"/>
      <c r="J73" s="107"/>
      <c r="K73" s="107"/>
      <c r="L73" s="108"/>
      <c r="BS73" s="79"/>
      <c r="BT73" s="39"/>
    </row>
    <row r="74" spans="2:72">
      <c r="B74" s="1"/>
      <c r="F74" s="109"/>
      <c r="G74" s="110"/>
      <c r="H74" s="110"/>
      <c r="I74" s="110"/>
      <c r="J74" s="110"/>
      <c r="K74" s="110"/>
      <c r="L74" s="111"/>
      <c r="BS74" s="79"/>
      <c r="BT74" s="39"/>
    </row>
    <row r="75" spans="2:72">
      <c r="B75" s="1"/>
      <c r="F75" s="5"/>
      <c r="G75" s="5"/>
      <c r="H75" s="5"/>
      <c r="I75" s="5"/>
      <c r="J75" s="5"/>
      <c r="BS75" s="79"/>
      <c r="BT75" s="39"/>
    </row>
    <row r="76" spans="2:72">
      <c r="B76" s="1" t="s">
        <v>77</v>
      </c>
      <c r="C76" t="s">
        <v>280</v>
      </c>
      <c r="F76" s="67"/>
      <c r="G76" s="44" t="s">
        <v>273</v>
      </c>
      <c r="H76" s="5"/>
      <c r="I76" s="5"/>
      <c r="J76" s="5"/>
      <c r="BS76" s="79"/>
      <c r="BT76" s="39"/>
    </row>
    <row r="77" spans="2:72">
      <c r="D77" t="s">
        <v>278</v>
      </c>
      <c r="F77" s="106"/>
      <c r="G77" s="107"/>
      <c r="H77" s="107"/>
      <c r="I77" s="107"/>
      <c r="J77" s="107"/>
      <c r="K77" s="107"/>
      <c r="L77" s="108"/>
      <c r="BS77" s="79"/>
      <c r="BT77" s="39"/>
    </row>
    <row r="78" spans="2:72">
      <c r="B78" s="1"/>
      <c r="F78" s="109"/>
      <c r="G78" s="110"/>
      <c r="H78" s="110"/>
      <c r="I78" s="110"/>
      <c r="J78" s="110"/>
      <c r="K78" s="110"/>
      <c r="L78" s="111"/>
      <c r="BS78" s="79"/>
      <c r="BT78" s="39"/>
    </row>
    <row r="79" spans="2:72">
      <c r="B79" s="1"/>
      <c r="F79" s="43"/>
      <c r="G79" s="43"/>
      <c r="H79" s="43"/>
      <c r="I79" s="43"/>
      <c r="J79" s="43"/>
      <c r="BS79" s="79"/>
      <c r="BT79" s="39"/>
    </row>
    <row r="80" spans="2:72" ht="14.25" thickBot="1">
      <c r="B80" s="1"/>
      <c r="F80" s="43" t="s">
        <v>345</v>
      </c>
      <c r="G80" s="43"/>
      <c r="H80" s="43"/>
      <c r="I80" s="43"/>
      <c r="J80" s="43"/>
      <c r="BS80" s="79"/>
      <c r="BT80" s="39"/>
    </row>
    <row r="81" spans="1:87">
      <c r="B81" s="125" t="s">
        <v>110</v>
      </c>
      <c r="C81" s="126"/>
      <c r="D81" s="126"/>
      <c r="E81" s="3" t="s">
        <v>111</v>
      </c>
      <c r="F81" s="65">
        <v>1</v>
      </c>
      <c r="G81" s="65">
        <v>2</v>
      </c>
      <c r="H81" s="65">
        <v>3</v>
      </c>
      <c r="I81" s="65">
        <v>4</v>
      </c>
      <c r="J81" s="65">
        <v>5</v>
      </c>
      <c r="K81" s="65">
        <v>6</v>
      </c>
      <c r="L81" s="65">
        <v>7</v>
      </c>
      <c r="M81" s="65">
        <v>8</v>
      </c>
      <c r="N81" s="65">
        <v>9</v>
      </c>
      <c r="O81" s="65">
        <v>10</v>
      </c>
      <c r="P81" s="65">
        <v>11</v>
      </c>
      <c r="Q81" s="65">
        <v>12</v>
      </c>
      <c r="R81" s="65">
        <v>13</v>
      </c>
      <c r="S81" s="65">
        <v>14</v>
      </c>
      <c r="T81" s="65">
        <v>15</v>
      </c>
      <c r="U81" s="65">
        <v>16</v>
      </c>
      <c r="V81" s="65">
        <v>17</v>
      </c>
      <c r="W81" s="65">
        <v>18</v>
      </c>
      <c r="X81" s="65">
        <v>19</v>
      </c>
      <c r="Y81" s="65">
        <v>20</v>
      </c>
      <c r="Z81" s="65">
        <v>21</v>
      </c>
      <c r="AA81" s="65">
        <v>22</v>
      </c>
      <c r="AB81" s="65">
        <v>23</v>
      </c>
      <c r="AC81" s="65">
        <v>24</v>
      </c>
      <c r="AD81" s="65">
        <v>25</v>
      </c>
      <c r="AE81" s="65">
        <v>26</v>
      </c>
      <c r="AF81" s="65">
        <v>27</v>
      </c>
      <c r="AG81" s="65">
        <v>28</v>
      </c>
      <c r="AH81" s="65">
        <v>29</v>
      </c>
      <c r="AI81" s="65">
        <v>30</v>
      </c>
      <c r="AJ81" s="65">
        <v>31</v>
      </c>
      <c r="AK81" s="65">
        <v>32</v>
      </c>
      <c r="AL81" s="65">
        <v>33</v>
      </c>
      <c r="AM81" s="65">
        <v>34</v>
      </c>
      <c r="AN81" s="65">
        <v>35</v>
      </c>
      <c r="AO81" s="65">
        <v>36</v>
      </c>
      <c r="AP81" s="65">
        <v>37</v>
      </c>
      <c r="AQ81" s="65">
        <v>38</v>
      </c>
      <c r="AR81" s="65">
        <v>39</v>
      </c>
      <c r="AS81" s="65">
        <v>40</v>
      </c>
      <c r="AT81" s="65">
        <v>41</v>
      </c>
      <c r="AU81" s="65">
        <v>42</v>
      </c>
      <c r="AV81" s="65">
        <v>43</v>
      </c>
      <c r="AW81" s="65">
        <v>44</v>
      </c>
      <c r="AX81" s="65">
        <v>45</v>
      </c>
      <c r="AY81" s="65">
        <v>46</v>
      </c>
      <c r="AZ81" s="65">
        <v>47</v>
      </c>
      <c r="BA81" s="65">
        <v>48</v>
      </c>
      <c r="BB81" s="65">
        <v>49</v>
      </c>
      <c r="BC81" s="65">
        <v>50</v>
      </c>
      <c r="BD81" s="65">
        <v>51</v>
      </c>
      <c r="BE81" s="65">
        <v>52</v>
      </c>
      <c r="BF81" s="65">
        <v>53</v>
      </c>
      <c r="BG81" s="65">
        <v>54</v>
      </c>
      <c r="BH81" s="65">
        <v>55</v>
      </c>
      <c r="BI81" s="65">
        <v>56</v>
      </c>
      <c r="BJ81" s="65">
        <v>57</v>
      </c>
      <c r="BK81" s="65">
        <v>58</v>
      </c>
      <c r="BL81" s="65">
        <v>59</v>
      </c>
      <c r="BM81" s="65">
        <v>60</v>
      </c>
      <c r="BN81" s="65">
        <v>61</v>
      </c>
      <c r="BO81" s="65">
        <v>62</v>
      </c>
      <c r="BP81" s="65">
        <v>63</v>
      </c>
      <c r="BQ81" s="65">
        <v>64</v>
      </c>
      <c r="BR81" s="65">
        <v>65</v>
      </c>
      <c r="BS81" s="79"/>
      <c r="BT81" s="39"/>
    </row>
    <row r="82" spans="1:87" ht="14.25" thickBot="1">
      <c r="B82" s="127"/>
      <c r="C82" s="128"/>
      <c r="D82" s="128"/>
      <c r="E82" s="3" t="s">
        <v>310</v>
      </c>
      <c r="F82" s="49" t="s">
        <v>414</v>
      </c>
      <c r="G82" s="49" t="s">
        <v>303</v>
      </c>
      <c r="H82" s="49" t="s">
        <v>303</v>
      </c>
      <c r="I82" s="49" t="s">
        <v>303</v>
      </c>
      <c r="J82" s="49" t="s">
        <v>303</v>
      </c>
      <c r="K82" s="49" t="s">
        <v>303</v>
      </c>
      <c r="L82" s="49" t="s">
        <v>303</v>
      </c>
      <c r="M82" s="49" t="s">
        <v>303</v>
      </c>
      <c r="N82" s="49" t="s">
        <v>303</v>
      </c>
      <c r="O82" s="49" t="s">
        <v>303</v>
      </c>
      <c r="P82" s="49" t="s">
        <v>303</v>
      </c>
      <c r="Q82" s="49" t="s">
        <v>303</v>
      </c>
      <c r="R82" s="49" t="s">
        <v>303</v>
      </c>
      <c r="S82" s="49" t="s">
        <v>303</v>
      </c>
      <c r="T82" s="49" t="s">
        <v>303</v>
      </c>
      <c r="U82" s="49" t="s">
        <v>303</v>
      </c>
      <c r="V82" s="49" t="s">
        <v>303</v>
      </c>
      <c r="W82" s="49" t="s">
        <v>303</v>
      </c>
      <c r="X82" s="49" t="s">
        <v>303</v>
      </c>
      <c r="Y82" s="49" t="s">
        <v>303</v>
      </c>
      <c r="Z82" s="49" t="s">
        <v>303</v>
      </c>
      <c r="AA82" s="49" t="s">
        <v>303</v>
      </c>
      <c r="AB82" s="49" t="s">
        <v>303</v>
      </c>
      <c r="AC82" s="49" t="s">
        <v>303</v>
      </c>
      <c r="AD82" s="49" t="s">
        <v>303</v>
      </c>
      <c r="AE82" s="49" t="s">
        <v>303</v>
      </c>
      <c r="AF82" s="49" t="s">
        <v>303</v>
      </c>
      <c r="AG82" s="49" t="s">
        <v>303</v>
      </c>
      <c r="AH82" s="49" t="s">
        <v>303</v>
      </c>
      <c r="AI82" s="49" t="s">
        <v>303</v>
      </c>
      <c r="AJ82" s="49" t="s">
        <v>303</v>
      </c>
      <c r="AK82" s="49" t="s">
        <v>303</v>
      </c>
      <c r="AL82" s="49" t="s">
        <v>303</v>
      </c>
      <c r="AM82" s="49" t="s">
        <v>303</v>
      </c>
      <c r="AN82" s="49" t="s">
        <v>303</v>
      </c>
      <c r="AO82" s="49" t="s">
        <v>303</v>
      </c>
      <c r="AP82" s="49" t="s">
        <v>303</v>
      </c>
      <c r="AQ82" s="49" t="s">
        <v>303</v>
      </c>
      <c r="AR82" s="49" t="s">
        <v>303</v>
      </c>
      <c r="AS82" s="49" t="s">
        <v>303</v>
      </c>
      <c r="AT82" s="49" t="s">
        <v>303</v>
      </c>
      <c r="AU82" s="49" t="s">
        <v>303</v>
      </c>
      <c r="AV82" s="49" t="s">
        <v>303</v>
      </c>
      <c r="AW82" s="49" t="s">
        <v>303</v>
      </c>
      <c r="AX82" s="49" t="s">
        <v>303</v>
      </c>
      <c r="AY82" s="49" t="s">
        <v>303</v>
      </c>
      <c r="AZ82" s="49" t="s">
        <v>303</v>
      </c>
      <c r="BA82" s="49" t="s">
        <v>303</v>
      </c>
      <c r="BB82" s="49" t="s">
        <v>303</v>
      </c>
      <c r="BC82" s="49" t="s">
        <v>303</v>
      </c>
      <c r="BD82" s="49" t="s">
        <v>96</v>
      </c>
      <c r="BE82" s="49" t="s">
        <v>96</v>
      </c>
      <c r="BF82" s="49" t="s">
        <v>96</v>
      </c>
      <c r="BG82" s="49" t="s">
        <v>96</v>
      </c>
      <c r="BH82" s="49" t="s">
        <v>96</v>
      </c>
      <c r="BI82" s="49" t="s">
        <v>96</v>
      </c>
      <c r="BJ82" s="49" t="s">
        <v>96</v>
      </c>
      <c r="BK82" s="49" t="s">
        <v>96</v>
      </c>
      <c r="BL82" s="49" t="s">
        <v>96</v>
      </c>
      <c r="BM82" s="49" t="s">
        <v>96</v>
      </c>
      <c r="BN82" s="49" t="s">
        <v>96</v>
      </c>
      <c r="BO82" s="49" t="s">
        <v>96</v>
      </c>
      <c r="BP82" s="49" t="s">
        <v>96</v>
      </c>
      <c r="BQ82" s="49" t="s">
        <v>96</v>
      </c>
      <c r="BR82" s="49" t="s">
        <v>96</v>
      </c>
      <c r="BS82" s="79"/>
      <c r="BT82" s="39"/>
    </row>
    <row r="83" spans="1:87">
      <c r="B83" s="1"/>
      <c r="BS83" s="79"/>
      <c r="BT83" s="39" t="s">
        <v>386</v>
      </c>
      <c r="BU83" t="s">
        <v>118</v>
      </c>
      <c r="BV83" t="s">
        <v>114</v>
      </c>
      <c r="BW83" s="5" t="s">
        <v>115</v>
      </c>
      <c r="BX83" s="5" t="s">
        <v>116</v>
      </c>
      <c r="BY83" s="5" t="s">
        <v>117</v>
      </c>
      <c r="BZ83" s="5" t="s">
        <v>309</v>
      </c>
      <c r="CA83" s="5" t="s">
        <v>300</v>
      </c>
    </row>
    <row r="84" spans="1:87">
      <c r="A84" s="1" t="s">
        <v>215</v>
      </c>
      <c r="B84" s="2" t="s">
        <v>82</v>
      </c>
      <c r="BS84" s="79"/>
      <c r="BT84" s="39"/>
      <c r="BU84">
        <f>COUNTIF(F85:BR85,"イ　自宅")</f>
        <v>0</v>
      </c>
      <c r="BV84">
        <f>COUNTIF(F85:BR85,"ロ　病院")</f>
        <v>0</v>
      </c>
      <c r="BW84">
        <f>COUNTIF(F85:BR85,"ハ　アパート")</f>
        <v>0</v>
      </c>
      <c r="BX84">
        <f>COUNTIF(F85:BR85,"ニ　福祉施設")</f>
        <v>0</v>
      </c>
      <c r="BY84">
        <f>COUNTIF(F85:BR85,"ホ　サ高住")</f>
        <v>0</v>
      </c>
      <c r="BZ84">
        <f>COUNTIF(F85:BR85,"へ　特定施設")</f>
        <v>0</v>
      </c>
      <c r="CA84">
        <f>COUNTIF(F85:BR85,"ト　その他")</f>
        <v>0</v>
      </c>
    </row>
    <row r="85" spans="1:87">
      <c r="B85" s="1" t="s">
        <v>74</v>
      </c>
      <c r="C85" t="s">
        <v>86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79"/>
      <c r="BT85" s="39"/>
    </row>
    <row r="86" spans="1:87">
      <c r="B86" s="1" t="s">
        <v>87</v>
      </c>
      <c r="BS86" s="79"/>
      <c r="BT86" s="39" t="s">
        <v>397</v>
      </c>
      <c r="BU86" s="5" t="s">
        <v>134</v>
      </c>
      <c r="BV86" s="5" t="s">
        <v>135</v>
      </c>
      <c r="BW86" s="5" t="s">
        <v>136</v>
      </c>
      <c r="BX86" s="5" t="s">
        <v>137</v>
      </c>
      <c r="BY86" s="5" t="s">
        <v>138</v>
      </c>
      <c r="BZ86" s="5" t="s">
        <v>139</v>
      </c>
      <c r="CA86" s="5" t="s">
        <v>140</v>
      </c>
      <c r="CB86" s="5" t="s">
        <v>141</v>
      </c>
      <c r="CC86" s="5" t="s">
        <v>142</v>
      </c>
      <c r="CD86" s="5" t="s">
        <v>143</v>
      </c>
      <c r="CE86" s="5" t="s">
        <v>144</v>
      </c>
      <c r="CF86" s="5" t="s">
        <v>145</v>
      </c>
      <c r="CG86" s="5" t="s">
        <v>245</v>
      </c>
      <c r="CH86" s="5" t="s">
        <v>246</v>
      </c>
      <c r="CI86" s="5" t="s">
        <v>247</v>
      </c>
    </row>
    <row r="87" spans="1:87">
      <c r="A87" s="1" t="s">
        <v>216</v>
      </c>
      <c r="B87" t="s">
        <v>15</v>
      </c>
      <c r="E87">
        <v>0</v>
      </c>
      <c r="F87">
        <v>0</v>
      </c>
      <c r="BS87" s="79"/>
      <c r="BT87" s="39"/>
      <c r="BU87">
        <f>COUNTIF(F88:BR88,"　１階層")</f>
        <v>0</v>
      </c>
      <c r="BV87">
        <f>COUNTIF(F88:BR88,"　２階層")</f>
        <v>0</v>
      </c>
      <c r="BW87">
        <f>COUNTIF(F88:BR88,"　３階層")</f>
        <v>0</v>
      </c>
      <c r="BX87">
        <f>COUNTIF(F88:BR88,"　４階層")</f>
        <v>0</v>
      </c>
      <c r="BY87">
        <f>COUNTIF(F88:BR88,"　５階層")</f>
        <v>0</v>
      </c>
      <c r="BZ87">
        <f>COUNTIF(F88:BR88,"　６階層")</f>
        <v>0</v>
      </c>
      <c r="CA87">
        <f>COUNTIF(F88:BR88,"　７階層")</f>
        <v>0</v>
      </c>
      <c r="CB87">
        <f>COUNTIF(F88:BR88,"　８階層")</f>
        <v>0</v>
      </c>
      <c r="CC87">
        <f>COUNTIF(H88:BU88,"　９階層")</f>
        <v>0</v>
      </c>
      <c r="CD87">
        <f>COUNTIF(F88:BR88,"　１０階層")</f>
        <v>0</v>
      </c>
      <c r="CE87">
        <f>COUNTIF(F88:BR88,"　１１階層")</f>
        <v>0</v>
      </c>
      <c r="CF87">
        <f>COUNTIF(F88:BR88,"　１２階層")</f>
        <v>0</v>
      </c>
      <c r="CG87">
        <f>COUNTIF(F88:BR88,"　１３階層")</f>
        <v>0</v>
      </c>
      <c r="CH87">
        <f>COUNTIF(F88:BR88,"　１４階層")</f>
        <v>0</v>
      </c>
      <c r="CI87">
        <f>COUNTIF(F88:BR88,"　１５階層")</f>
        <v>0</v>
      </c>
    </row>
    <row r="88" spans="1:87">
      <c r="B88" s="1" t="s">
        <v>74</v>
      </c>
      <c r="C88" t="s">
        <v>88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79"/>
      <c r="BT88" s="39" t="s">
        <v>398</v>
      </c>
      <c r="BU88" s="5" t="s">
        <v>355</v>
      </c>
      <c r="BV88" s="5" t="s">
        <v>372</v>
      </c>
      <c r="BW88" s="5" t="s">
        <v>373</v>
      </c>
      <c r="BX88" s="5" t="s">
        <v>377</v>
      </c>
      <c r="BY88" s="5" t="s">
        <v>375</v>
      </c>
    </row>
    <row r="89" spans="1:87">
      <c r="A89" s="1"/>
      <c r="B89" s="1" t="s">
        <v>75</v>
      </c>
      <c r="C89" t="s">
        <v>311</v>
      </c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79"/>
      <c r="BT89" s="39"/>
      <c r="BU89">
        <f>COUNTIF(F89:BR89,"イ　年金の範囲で支払いが出来ている")</f>
        <v>0</v>
      </c>
      <c r="BV89">
        <f>COUNTIF(F89:BR89,"ロ　年金の他　自分の預貯金等で支払う")</f>
        <v>0</v>
      </c>
      <c r="BW89">
        <f>COUNTIF(F89:BR89,"ハ　年金の他　親族負担で支払う")</f>
        <v>0</v>
      </c>
      <c r="BX89">
        <f>COUNTIF(F89:BR89,"ニ　年金の他　家賃収入等で支払う")</f>
        <v>0</v>
      </c>
      <c r="BY89">
        <f>COUNTIF(F89:BR89,"ホ　その他　")</f>
        <v>0</v>
      </c>
    </row>
    <row r="90" spans="1:87">
      <c r="C90" s="34"/>
      <c r="BS90" s="79"/>
      <c r="BT90" s="39"/>
    </row>
    <row r="91" spans="1:87">
      <c r="A91" s="1" t="s">
        <v>217</v>
      </c>
      <c r="B91" t="s">
        <v>5</v>
      </c>
      <c r="BS91" s="79"/>
      <c r="BT91" s="39" t="s">
        <v>399</v>
      </c>
      <c r="BU91" s="5" t="s">
        <v>146</v>
      </c>
      <c r="BV91" s="5" t="s">
        <v>147</v>
      </c>
    </row>
    <row r="92" spans="1:87">
      <c r="B92" s="1" t="s">
        <v>74</v>
      </c>
      <c r="C92" t="s">
        <v>6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79"/>
      <c r="BT92" s="39"/>
      <c r="BU92">
        <f>COUNTIF(F92:BR92,"イ　男性")</f>
        <v>0</v>
      </c>
      <c r="BV92">
        <f>COUNTIF(F92:BR92,"ロ　女性")</f>
        <v>0</v>
      </c>
    </row>
    <row r="93" spans="1:87">
      <c r="B93" s="1" t="s">
        <v>75</v>
      </c>
      <c r="C93" t="s">
        <v>93</v>
      </c>
      <c r="D93" t="s">
        <v>228</v>
      </c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79"/>
      <c r="BT93" s="39"/>
      <c r="BU93" s="63" t="s">
        <v>356</v>
      </c>
      <c r="BV93" s="63" t="e">
        <f>AVERAGE(F93:BR93)</f>
        <v>#DIV/0!</v>
      </c>
      <c r="BW93" s="63"/>
      <c r="BX93" s="63"/>
      <c r="BY93" s="63"/>
      <c r="BZ93" s="63"/>
      <c r="CA93" s="63"/>
      <c r="CB93" s="63"/>
    </row>
    <row r="94" spans="1:87">
      <c r="B94" s="1" t="s">
        <v>76</v>
      </c>
      <c r="C94" t="s">
        <v>94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79"/>
      <c r="BT94" s="39" t="s">
        <v>400</v>
      </c>
      <c r="BU94" s="5" t="s">
        <v>148</v>
      </c>
      <c r="BV94" s="5" t="s">
        <v>149</v>
      </c>
      <c r="BW94" s="5" t="s">
        <v>357</v>
      </c>
      <c r="BX94" s="5" t="s">
        <v>150</v>
      </c>
      <c r="BY94" s="5" t="s">
        <v>151</v>
      </c>
      <c r="BZ94" s="5" t="s">
        <v>152</v>
      </c>
      <c r="CA94" s="5" t="s">
        <v>153</v>
      </c>
      <c r="CB94" s="5" t="s">
        <v>154</v>
      </c>
    </row>
    <row r="95" spans="1:87">
      <c r="B95" s="1" t="s">
        <v>77</v>
      </c>
      <c r="C95" t="s">
        <v>346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79"/>
      <c r="BT95" s="39"/>
      <c r="BU95">
        <f>COUNTIF(F94:BR94,"イ　認定なし")</f>
        <v>0</v>
      </c>
      <c r="BV95">
        <f>COUNTIF(F94:BR94,"ロ　要支援　１")</f>
        <v>0</v>
      </c>
      <c r="BW95">
        <f>COUNTIF(F94:BR94,"ハ　要支援　２")</f>
        <v>0</v>
      </c>
      <c r="BX95">
        <f>COUNTIF(F94:BR94,"ニ　要介護　１")</f>
        <v>0</v>
      </c>
      <c r="BY95">
        <f>COUNTIF(F94:BR94,"ホ　要介護　２")</f>
        <v>0</v>
      </c>
      <c r="BZ95">
        <f>COUNTIF(F94:BR94,"へ　要介護　３")</f>
        <v>0</v>
      </c>
      <c r="CA95">
        <f>COUNTIF(F94:BR94,"ト　要介護　４")</f>
        <v>0</v>
      </c>
      <c r="CB95">
        <f>COUNTIF(F94:BR94,"チ　要介護　５")</f>
        <v>0</v>
      </c>
    </row>
    <row r="96" spans="1:87">
      <c r="B96" s="1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79"/>
      <c r="BT96" s="39" t="s">
        <v>401</v>
      </c>
      <c r="BU96" s="5" t="s">
        <v>155</v>
      </c>
      <c r="BV96" s="5" t="s">
        <v>358</v>
      </c>
      <c r="BW96" s="5" t="s">
        <v>156</v>
      </c>
      <c r="BX96" s="5" t="s">
        <v>157</v>
      </c>
    </row>
    <row r="97" spans="1:140">
      <c r="B97" s="1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79"/>
      <c r="BT97" s="39"/>
      <c r="BU97">
        <f>COUNTIF(F95:BR95,"イ　ホームヘルプ")</f>
        <v>0</v>
      </c>
      <c r="BV97">
        <f>COUNTIF(F95:BR95,"ロ　デイサービス")</f>
        <v>0</v>
      </c>
      <c r="BW97">
        <f>COUNTIF(F95:BR95,"ハ　ショートステイ")</f>
        <v>0</v>
      </c>
      <c r="BX97">
        <f>COUNTIF(F95:BR95,"ニ　その他")</f>
        <v>0</v>
      </c>
    </row>
    <row r="98" spans="1:140">
      <c r="A98" s="1" t="s">
        <v>218</v>
      </c>
      <c r="B98" s="2" t="s">
        <v>343</v>
      </c>
      <c r="BS98" s="79"/>
      <c r="BT98" s="39"/>
      <c r="BU98">
        <f>COUNTIF(F96:BR96,"イ　ホームヘルプ")</f>
        <v>0</v>
      </c>
      <c r="BV98">
        <f>COUNTIF(F96:BR96,"ロ　デイサービス")</f>
        <v>0</v>
      </c>
      <c r="BW98">
        <f>COUNTIF(F96:BR96,"ハ　ショートステイ")</f>
        <v>0</v>
      </c>
      <c r="BX98">
        <f>COUNTIF(F96:BR96,"ニ　その他")</f>
        <v>0</v>
      </c>
    </row>
    <row r="99" spans="1:140">
      <c r="B99" s="1" t="s">
        <v>74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79"/>
      <c r="BT99" s="39"/>
      <c r="BU99">
        <f>COUNTIF(F97:BR97,"イ　ホームヘルプ")</f>
        <v>0</v>
      </c>
      <c r="BV99">
        <f>COUNTIF(F97:BR97,"ロ　デイサービス")</f>
        <v>0</v>
      </c>
      <c r="BW99">
        <f>COUNTIF(F97:BR97,"ハ　ショートステイ")</f>
        <v>0</v>
      </c>
      <c r="BX99">
        <f>COUNTIF(F97:BR97,"ニ　その他")</f>
        <v>0</v>
      </c>
    </row>
    <row r="100" spans="1:140">
      <c r="A100" s="1" t="s">
        <v>96</v>
      </c>
      <c r="B100" s="1" t="s">
        <v>75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79"/>
      <c r="BT100" s="39"/>
      <c r="BU100">
        <f>SUM(BU97:BU99)</f>
        <v>0</v>
      </c>
      <c r="BV100">
        <f t="shared" ref="BV100:BW100" si="0">SUM(BV97:BV99)</f>
        <v>0</v>
      </c>
      <c r="BW100">
        <f t="shared" si="0"/>
        <v>0</v>
      </c>
      <c r="BX100">
        <f>SUM(BX97:BX99)</f>
        <v>0</v>
      </c>
      <c r="BY100" s="72" t="s">
        <v>359</v>
      </c>
    </row>
    <row r="101" spans="1:140">
      <c r="B101" s="1" t="s">
        <v>76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79"/>
      <c r="BT101" s="39" t="s">
        <v>402</v>
      </c>
      <c r="BU101" s="5" t="s">
        <v>17</v>
      </c>
      <c r="BV101" s="5" t="s">
        <v>18</v>
      </c>
      <c r="BW101" s="5" t="s">
        <v>19</v>
      </c>
      <c r="BX101" s="5" t="s">
        <v>20</v>
      </c>
      <c r="BY101" s="5" t="s">
        <v>21</v>
      </c>
      <c r="BZ101" s="5" t="s">
        <v>22</v>
      </c>
      <c r="CA101" s="5" t="s">
        <v>23</v>
      </c>
      <c r="CB101" s="5" t="s">
        <v>24</v>
      </c>
      <c r="CC101" s="5" t="s">
        <v>25</v>
      </c>
      <c r="CD101" s="5" t="s">
        <v>294</v>
      </c>
    </row>
    <row r="102" spans="1:140">
      <c r="B102" s="1" t="s">
        <v>77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79"/>
      <c r="BT102" s="39"/>
      <c r="BU102">
        <f>COUNTIF(F99:BR99,"脳疾患関係")</f>
        <v>0</v>
      </c>
      <c r="BV102">
        <f>COUNTIF(F99:BR99,"心臓疾患関係")</f>
        <v>0</v>
      </c>
      <c r="BW102">
        <f>COUNTIF(F99:BR99,"精神疾患")</f>
        <v>0</v>
      </c>
      <c r="BX102">
        <f>COUNTIF(F99:BR99,"認知症")</f>
        <v>0</v>
      </c>
      <c r="BY102">
        <f>COUNTIF(F99:BR99,"骨折等後遺症")</f>
        <v>0</v>
      </c>
      <c r="BZ102">
        <f>COUNTIF(U104:BR104,"糖尿病")</f>
        <v>0</v>
      </c>
      <c r="CA102">
        <f>COUNTIF(F99:BR99,"関節炎等")</f>
        <v>0</v>
      </c>
      <c r="CB102">
        <f>COUNTIF(F99:BR99,"皮膚疾患等")</f>
        <v>0</v>
      </c>
      <c r="CC102">
        <f>COUNTIF(F99:BR99,"悪性腫瘍")</f>
        <v>0</v>
      </c>
      <c r="CD102">
        <f>COUNTIF(F99:BR99,"高血圧")</f>
        <v>0</v>
      </c>
    </row>
    <row r="103" spans="1:140">
      <c r="B103" s="1" t="s">
        <v>83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79"/>
      <c r="BT103" s="39"/>
      <c r="BU103">
        <f>COUNTIF(F100:BR100,"脳疾患関係")</f>
        <v>0</v>
      </c>
      <c r="BV103">
        <f>COUNTIF(F100:BR100,"心臓疾患関係")</f>
        <v>0</v>
      </c>
      <c r="BW103">
        <f>COUNTIF(F100:BR100,"精神疾患")</f>
        <v>0</v>
      </c>
      <c r="BX103">
        <f>COUNTIF(F100:BR100,"認知症")</f>
        <v>0</v>
      </c>
      <c r="BY103">
        <f>COUNTIF(F100:BR100,"骨折等後遺症")</f>
        <v>0</v>
      </c>
      <c r="BZ103">
        <f>COUNTIF(U105:BR105,"糖尿病")</f>
        <v>0</v>
      </c>
      <c r="CA103">
        <f>COUNTIF(F100:BR100,"関節炎等")</f>
        <v>0</v>
      </c>
      <c r="CB103">
        <f>COUNTIF(F100:BR100,"皮膚疾患等")</f>
        <v>0</v>
      </c>
      <c r="CC103">
        <f>COUNTIF(F100:BR100,"悪性腫瘍")</f>
        <v>0</v>
      </c>
      <c r="CD103">
        <f>COUNTIF(F100:BR100,"高血圧")</f>
        <v>0</v>
      </c>
    </row>
    <row r="104" spans="1:140">
      <c r="BS104" s="79"/>
      <c r="BT104" s="39"/>
      <c r="BU104">
        <f>COUNTIF(F101:BR101,"脳疾患関係")</f>
        <v>0</v>
      </c>
      <c r="BV104">
        <f>COUNTIF(F101:BR101,"心臓疾患関係")</f>
        <v>0</v>
      </c>
      <c r="BW104">
        <f>COUNTIF(F101:BR101,"精神疾患")</f>
        <v>0</v>
      </c>
      <c r="BX104">
        <f>COUNTIF(F101:BR101,"認知症")</f>
        <v>0</v>
      </c>
      <c r="BY104">
        <f>COUNTIF(F101:BR101,"骨折等後遺症")</f>
        <v>0</v>
      </c>
      <c r="BZ104">
        <f>COUNTIF(U106:BR106,"糖尿病")</f>
        <v>0</v>
      </c>
      <c r="CA104">
        <f>COUNTIF(F101:BR101,"関節炎等")</f>
        <v>0</v>
      </c>
      <c r="CB104">
        <f>COUNTIF(F101:BR101,"皮膚疾患等")</f>
        <v>0</v>
      </c>
      <c r="CC104">
        <f>COUNTIF(F101:BR101,"悪性腫瘍")</f>
        <v>0</v>
      </c>
      <c r="CD104">
        <f>COUNTIF(F101:BR101,"高血圧")</f>
        <v>0</v>
      </c>
    </row>
    <row r="105" spans="1:140">
      <c r="A105" s="1" t="s">
        <v>266</v>
      </c>
      <c r="B105" s="2" t="s">
        <v>229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S105" s="79"/>
      <c r="BT105" s="39"/>
      <c r="BU105">
        <f>COUNTIF(F102:BR102,"脳疾患関係")</f>
        <v>0</v>
      </c>
      <c r="BV105">
        <f>COUNTIF(F102:BR102,"心臓疾患関係")</f>
        <v>0</v>
      </c>
      <c r="BW105">
        <f>COUNTIF(F102:BR102,"精神疾患")</f>
        <v>0</v>
      </c>
      <c r="BX105">
        <f>COUNTIF(F102:BR102,"認知症")</f>
        <v>0</v>
      </c>
      <c r="BY105">
        <f>COUNTIF(F102:BR102,"骨折等後遺症")</f>
        <v>0</v>
      </c>
      <c r="BZ105">
        <f>COUNTIF(U107:BR107,"糖尿病")</f>
        <v>0</v>
      </c>
      <c r="CA105">
        <f>COUNTIF(F102:BR102,"関節炎等")</f>
        <v>0</v>
      </c>
      <c r="CB105">
        <f>COUNTIF(F102:BR102,"皮膚疾患等")</f>
        <v>0</v>
      </c>
      <c r="CC105">
        <f>COUNTIF(F102:BR102,"悪性腫瘍")</f>
        <v>0</v>
      </c>
      <c r="CD105">
        <f>COUNTIF(F102:BR102,"高血圧")</f>
        <v>0</v>
      </c>
    </row>
    <row r="106" spans="1:140">
      <c r="B106" s="1" t="s">
        <v>74</v>
      </c>
      <c r="C106" t="s">
        <v>243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79"/>
      <c r="BT106" s="39"/>
      <c r="BU106">
        <f>COUNTIF(F103:BR103,"脳疾患関係")</f>
        <v>0</v>
      </c>
      <c r="BV106">
        <f>COUNTIF(F103:BR103,"心臓疾患関係")</f>
        <v>0</v>
      </c>
      <c r="BW106">
        <f>COUNTIF(F103:BR103,"精神疾患")</f>
        <v>0</v>
      </c>
      <c r="BX106">
        <f>COUNTIF(F103:BR103,"認知症")</f>
        <v>0</v>
      </c>
      <c r="BY106">
        <f>COUNTIF(F103:BR103,"骨折等後遺症")</f>
        <v>0</v>
      </c>
      <c r="BZ106">
        <f>COUNTIF(U108:BR108,"糖尿病")</f>
        <v>0</v>
      </c>
      <c r="CA106">
        <f>COUNTIF(F103:BR103,"関節炎等")</f>
        <v>0</v>
      </c>
      <c r="CB106">
        <f>COUNTIF(F103:BR103,"皮膚疾患等")</f>
        <v>0</v>
      </c>
      <c r="CC106">
        <f>COUNTIF(F103:BR103,"悪性腫瘍")</f>
        <v>0</v>
      </c>
      <c r="CD106">
        <f>COUNTIF(F103:BR103,"高血圧")</f>
        <v>0</v>
      </c>
    </row>
    <row r="107" spans="1:140">
      <c r="A107" s="1"/>
      <c r="B107" s="1" t="s">
        <v>75</v>
      </c>
      <c r="C107" t="s">
        <v>244</v>
      </c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79"/>
      <c r="BT107" s="39"/>
      <c r="BU107">
        <f>SUM(BU102:BU106)</f>
        <v>0</v>
      </c>
      <c r="BV107">
        <f t="shared" ref="BV107:CB107" si="1">SUM(BV102:BV106)</f>
        <v>0</v>
      </c>
      <c r="BW107">
        <f t="shared" si="1"/>
        <v>0</v>
      </c>
      <c r="BX107">
        <f>SUM(BX102:BX106)</f>
        <v>0</v>
      </c>
      <c r="BY107">
        <f t="shared" si="1"/>
        <v>0</v>
      </c>
      <c r="BZ107">
        <f t="shared" si="1"/>
        <v>0</v>
      </c>
      <c r="CA107">
        <f t="shared" si="1"/>
        <v>0</v>
      </c>
      <c r="CB107">
        <f t="shared" si="1"/>
        <v>0</v>
      </c>
      <c r="CC107">
        <f t="shared" ref="CC107:CD107" si="2">SUM(CC102:CC106)</f>
        <v>0</v>
      </c>
      <c r="CD107">
        <f t="shared" si="2"/>
        <v>0</v>
      </c>
    </row>
    <row r="108" spans="1:140"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S108" s="79"/>
      <c r="BT108" s="39" t="s">
        <v>403</v>
      </c>
      <c r="BU108" s="5" t="s">
        <v>378</v>
      </c>
      <c r="BV108" s="5" t="s">
        <v>234</v>
      </c>
      <c r="BW108" s="5" t="s">
        <v>235</v>
      </c>
      <c r="BX108" s="5" t="s">
        <v>236</v>
      </c>
    </row>
    <row r="109" spans="1:140">
      <c r="A109" s="1" t="s">
        <v>35</v>
      </c>
      <c r="B109" s="2" t="s">
        <v>97</v>
      </c>
      <c r="F109" s="39"/>
      <c r="BS109" s="79"/>
      <c r="BT109" s="39"/>
      <c r="BU109">
        <f>COUNTIF(F106:BR106,"イ　なし")</f>
        <v>0</v>
      </c>
      <c r="BV109">
        <f>COUNTIF(F106:BR106,"ロ　1回")</f>
        <v>0</v>
      </c>
      <c r="BW109">
        <f>COUNTIF(F106:BR106,"ハ　2回から３回")</f>
        <v>0</v>
      </c>
      <c r="BX109">
        <f>COUNTIF(F106:BR106,"ニ　4回以上")</f>
        <v>0</v>
      </c>
    </row>
    <row r="110" spans="1:140">
      <c r="B110" s="1" t="s">
        <v>74</v>
      </c>
      <c r="C110" t="s">
        <v>383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9"/>
      <c r="BT110" s="39" t="s">
        <v>404</v>
      </c>
      <c r="BU110" s="5" t="s">
        <v>237</v>
      </c>
      <c r="BV110" s="5" t="s">
        <v>238</v>
      </c>
      <c r="BW110" s="5" t="s">
        <v>239</v>
      </c>
      <c r="BX110" s="5" t="s">
        <v>240</v>
      </c>
      <c r="BY110" s="5" t="s">
        <v>241</v>
      </c>
      <c r="BZ110" s="5" t="s">
        <v>242</v>
      </c>
    </row>
    <row r="111" spans="1:140">
      <c r="B111" s="1" t="s">
        <v>75</v>
      </c>
      <c r="C111" s="112" t="s">
        <v>354</v>
      </c>
      <c r="D111" s="112"/>
      <c r="E111" s="68">
        <v>43556</v>
      </c>
      <c r="F111" s="46" t="str">
        <f>DATEDIF(F110,E111,"Y")&amp;"年"
 &amp;DATEDIF(F110,E111,"YM")&amp;"ヶ月"</f>
        <v>119年3ヶ月</v>
      </c>
      <c r="G111" s="46" t="str">
        <f>DATEDIF(G110,$E111,"y")&amp;"年"&amp;DATEDIF(G110,$E111,"ym")&amp;"月"</f>
        <v>119年3月</v>
      </c>
      <c r="H111" s="46" t="str">
        <f>DATEDIF(H110,$E111,"y")&amp;"年"&amp;DATEDIF(H110,$E111,"ym")&amp;"月"</f>
        <v>119年3月</v>
      </c>
      <c r="I111" s="46" t="str">
        <f t="shared" ref="I111:BR111" si="3">DATEDIF(I110,$E111,"y")&amp;"年"&amp;DATEDIF(I110,$E111,"ym")&amp;"月"</f>
        <v>119年3月</v>
      </c>
      <c r="J111" s="46" t="str">
        <f t="shared" si="3"/>
        <v>119年3月</v>
      </c>
      <c r="K111" s="46" t="str">
        <f t="shared" si="3"/>
        <v>119年3月</v>
      </c>
      <c r="L111" s="46" t="str">
        <f t="shared" si="3"/>
        <v>119年3月</v>
      </c>
      <c r="M111" s="46" t="str">
        <f t="shared" si="3"/>
        <v>119年3月</v>
      </c>
      <c r="N111" s="46" t="str">
        <f t="shared" si="3"/>
        <v>119年3月</v>
      </c>
      <c r="O111" s="46" t="str">
        <f t="shared" si="3"/>
        <v>119年3月</v>
      </c>
      <c r="P111" s="46" t="str">
        <f t="shared" si="3"/>
        <v>119年3月</v>
      </c>
      <c r="Q111" s="46" t="str">
        <f t="shared" si="3"/>
        <v>119年3月</v>
      </c>
      <c r="R111" s="46" t="str">
        <f t="shared" si="3"/>
        <v>119年3月</v>
      </c>
      <c r="S111" s="46" t="str">
        <f t="shared" si="3"/>
        <v>119年3月</v>
      </c>
      <c r="T111" s="46" t="str">
        <f t="shared" si="3"/>
        <v>119年3月</v>
      </c>
      <c r="U111" s="46" t="str">
        <f t="shared" si="3"/>
        <v>119年3月</v>
      </c>
      <c r="V111" s="46" t="str">
        <f t="shared" si="3"/>
        <v>119年3月</v>
      </c>
      <c r="W111" s="46" t="str">
        <f t="shared" si="3"/>
        <v>119年3月</v>
      </c>
      <c r="X111" s="46" t="str">
        <f t="shared" si="3"/>
        <v>119年3月</v>
      </c>
      <c r="Y111" s="46" t="str">
        <f t="shared" si="3"/>
        <v>119年3月</v>
      </c>
      <c r="Z111" s="46" t="str">
        <f t="shared" si="3"/>
        <v>119年3月</v>
      </c>
      <c r="AA111" s="46" t="str">
        <f t="shared" si="3"/>
        <v>119年3月</v>
      </c>
      <c r="AB111" s="46" t="str">
        <f t="shared" si="3"/>
        <v>119年3月</v>
      </c>
      <c r="AC111" s="46" t="str">
        <f t="shared" si="3"/>
        <v>119年3月</v>
      </c>
      <c r="AD111" s="46" t="str">
        <f t="shared" si="3"/>
        <v>119年3月</v>
      </c>
      <c r="AE111" s="46" t="str">
        <f t="shared" si="3"/>
        <v>119年3月</v>
      </c>
      <c r="AF111" s="46" t="str">
        <f t="shared" si="3"/>
        <v>119年3月</v>
      </c>
      <c r="AG111" s="46" t="str">
        <f t="shared" si="3"/>
        <v>119年3月</v>
      </c>
      <c r="AH111" s="46" t="str">
        <f t="shared" si="3"/>
        <v>119年3月</v>
      </c>
      <c r="AI111" s="46" t="str">
        <f t="shared" si="3"/>
        <v>119年3月</v>
      </c>
      <c r="AJ111" s="46" t="str">
        <f t="shared" si="3"/>
        <v>119年3月</v>
      </c>
      <c r="AK111" s="46" t="str">
        <f t="shared" si="3"/>
        <v>119年3月</v>
      </c>
      <c r="AL111" s="46" t="str">
        <f t="shared" si="3"/>
        <v>119年3月</v>
      </c>
      <c r="AM111" s="46" t="str">
        <f t="shared" si="3"/>
        <v>119年3月</v>
      </c>
      <c r="AN111" s="46" t="str">
        <f t="shared" si="3"/>
        <v>119年3月</v>
      </c>
      <c r="AO111" s="46" t="str">
        <f t="shared" si="3"/>
        <v>119年3月</v>
      </c>
      <c r="AP111" s="46" t="str">
        <f t="shared" si="3"/>
        <v>119年3月</v>
      </c>
      <c r="AQ111" s="46" t="str">
        <f t="shared" si="3"/>
        <v>119年3月</v>
      </c>
      <c r="AR111" s="46" t="str">
        <f t="shared" si="3"/>
        <v>119年3月</v>
      </c>
      <c r="AS111" s="46" t="str">
        <f t="shared" si="3"/>
        <v>119年3月</v>
      </c>
      <c r="AT111" s="46" t="str">
        <f t="shared" si="3"/>
        <v>119年3月</v>
      </c>
      <c r="AU111" s="46" t="str">
        <f t="shared" si="3"/>
        <v>119年3月</v>
      </c>
      <c r="AV111" s="46" t="str">
        <f t="shared" si="3"/>
        <v>119年3月</v>
      </c>
      <c r="AW111" s="46" t="str">
        <f t="shared" si="3"/>
        <v>119年3月</v>
      </c>
      <c r="AX111" s="46" t="str">
        <f t="shared" si="3"/>
        <v>119年3月</v>
      </c>
      <c r="AY111" s="46" t="str">
        <f t="shared" si="3"/>
        <v>119年3月</v>
      </c>
      <c r="AZ111" s="46" t="str">
        <f t="shared" si="3"/>
        <v>119年3月</v>
      </c>
      <c r="BA111" s="46" t="str">
        <f t="shared" si="3"/>
        <v>119年3月</v>
      </c>
      <c r="BB111" s="46" t="str">
        <f t="shared" si="3"/>
        <v>119年3月</v>
      </c>
      <c r="BC111" s="46" t="str">
        <f t="shared" si="3"/>
        <v>119年3月</v>
      </c>
      <c r="BD111" s="46" t="str">
        <f t="shared" si="3"/>
        <v>119年3月</v>
      </c>
      <c r="BE111" s="46" t="str">
        <f t="shared" si="3"/>
        <v>119年3月</v>
      </c>
      <c r="BF111" s="46" t="str">
        <f t="shared" si="3"/>
        <v>119年3月</v>
      </c>
      <c r="BG111" s="46" t="str">
        <f t="shared" si="3"/>
        <v>119年3月</v>
      </c>
      <c r="BH111" s="46" t="str">
        <f t="shared" si="3"/>
        <v>119年3月</v>
      </c>
      <c r="BI111" s="46" t="str">
        <f t="shared" si="3"/>
        <v>119年3月</v>
      </c>
      <c r="BJ111" s="46" t="str">
        <f t="shared" si="3"/>
        <v>119年3月</v>
      </c>
      <c r="BK111" s="46" t="str">
        <f t="shared" si="3"/>
        <v>119年3月</v>
      </c>
      <c r="BL111" s="46" t="str">
        <f t="shared" si="3"/>
        <v>119年3月</v>
      </c>
      <c r="BM111" s="46" t="str">
        <f t="shared" si="3"/>
        <v>119年3月</v>
      </c>
      <c r="BN111" s="46" t="str">
        <f t="shared" si="3"/>
        <v>119年3月</v>
      </c>
      <c r="BO111" s="46" t="str">
        <f t="shared" si="3"/>
        <v>119年3月</v>
      </c>
      <c r="BP111" s="46" t="str">
        <f t="shared" si="3"/>
        <v>119年3月</v>
      </c>
      <c r="BQ111" s="46" t="str">
        <f>DATEDIF(BQ110,$E111,"y")&amp;"年"&amp;DATEDIF(BQ110,$E111,"ym")&amp;"月"</f>
        <v>119年3月</v>
      </c>
      <c r="BR111" s="46" t="str">
        <f t="shared" si="3"/>
        <v>119年3月</v>
      </c>
      <c r="BS111" s="79"/>
      <c r="BT111" s="39"/>
      <c r="BU111">
        <f>COUNTIF(F107:BR107,"イ　1日～１０日以内")</f>
        <v>0</v>
      </c>
      <c r="BV111">
        <f>COUNTIF(F107:BR107,"ロ　11日以上　20日以内")</f>
        <v>0</v>
      </c>
      <c r="BW111">
        <f>COUNTIF(F107:BR107,"ハ　21日以上　30日以内")</f>
        <v>0</v>
      </c>
      <c r="BX111">
        <f>COUNTIF(F107:BR107,"ニ　31日以上　40日以内")</f>
        <v>0</v>
      </c>
      <c r="BY111">
        <f>COUNTIF(F107:BR107,"ホ　41日以上　50日以内")</f>
        <v>0</v>
      </c>
      <c r="BZ111">
        <f>COUNTIF(F107:BR107,"ヘ　51日以上")</f>
        <v>0</v>
      </c>
    </row>
    <row r="112" spans="1:140">
      <c r="B112" s="1" t="s">
        <v>76</v>
      </c>
      <c r="C112" t="s">
        <v>85</v>
      </c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79"/>
      <c r="BT112" s="39"/>
      <c r="BX112" s="86">
        <v>1</v>
      </c>
      <c r="BY112" s="86">
        <v>2</v>
      </c>
      <c r="BZ112" s="86">
        <v>3</v>
      </c>
      <c r="CA112" s="86">
        <v>4</v>
      </c>
      <c r="CB112" s="86">
        <v>5</v>
      </c>
      <c r="CC112" s="86">
        <v>6</v>
      </c>
      <c r="CD112" s="86">
        <v>7</v>
      </c>
      <c r="CE112" s="86">
        <v>8</v>
      </c>
      <c r="CF112" s="86">
        <v>9</v>
      </c>
      <c r="CG112" s="86">
        <v>10</v>
      </c>
      <c r="CH112" s="86">
        <v>11</v>
      </c>
      <c r="CI112" s="86">
        <v>12</v>
      </c>
      <c r="CJ112" s="86">
        <v>13</v>
      </c>
      <c r="CK112" s="86">
        <v>14</v>
      </c>
      <c r="CL112" s="86">
        <v>15</v>
      </c>
      <c r="CM112" s="86">
        <v>16</v>
      </c>
      <c r="CN112" s="86">
        <v>17</v>
      </c>
      <c r="CO112" s="86">
        <v>18</v>
      </c>
      <c r="CP112" s="86">
        <v>19</v>
      </c>
      <c r="CQ112" s="86">
        <v>20</v>
      </c>
      <c r="CR112" s="86">
        <v>21</v>
      </c>
      <c r="CS112" s="86">
        <v>22</v>
      </c>
      <c r="CT112" s="86">
        <v>23</v>
      </c>
      <c r="CU112" s="86">
        <v>24</v>
      </c>
      <c r="CV112" s="86">
        <v>25</v>
      </c>
      <c r="CW112" s="86">
        <v>26</v>
      </c>
      <c r="CX112" s="86">
        <v>27</v>
      </c>
      <c r="CY112" s="86">
        <v>28</v>
      </c>
      <c r="CZ112" s="86">
        <v>29</v>
      </c>
      <c r="DA112" s="86">
        <v>30</v>
      </c>
      <c r="DB112" s="86">
        <v>31</v>
      </c>
      <c r="DC112" s="86">
        <v>32</v>
      </c>
      <c r="DD112" s="86">
        <v>33</v>
      </c>
      <c r="DE112" s="86">
        <v>34</v>
      </c>
      <c r="DF112" s="86">
        <v>35</v>
      </c>
      <c r="DG112" s="86">
        <v>36</v>
      </c>
      <c r="DH112" s="86">
        <v>37</v>
      </c>
      <c r="DI112" s="86">
        <v>38</v>
      </c>
      <c r="DJ112" s="86">
        <v>39</v>
      </c>
      <c r="DK112" s="86">
        <v>40</v>
      </c>
      <c r="DL112" s="86">
        <v>41</v>
      </c>
      <c r="DM112" s="86">
        <v>42</v>
      </c>
      <c r="DN112" s="86">
        <v>43</v>
      </c>
      <c r="DO112" s="86">
        <v>44</v>
      </c>
      <c r="DP112" s="86">
        <v>45</v>
      </c>
      <c r="DQ112" s="86">
        <v>46</v>
      </c>
      <c r="DR112" s="86">
        <v>47</v>
      </c>
      <c r="DS112" s="86">
        <v>48</v>
      </c>
      <c r="DT112" s="86">
        <v>49</v>
      </c>
      <c r="DU112" s="86">
        <v>50</v>
      </c>
      <c r="DV112" s="86">
        <v>51</v>
      </c>
      <c r="DW112" s="86">
        <v>52</v>
      </c>
      <c r="DX112" s="86">
        <v>53</v>
      </c>
      <c r="DY112" s="86">
        <v>54</v>
      </c>
      <c r="DZ112" s="86">
        <v>55</v>
      </c>
      <c r="EA112" s="86">
        <v>56</v>
      </c>
      <c r="EB112" s="86">
        <v>57</v>
      </c>
      <c r="EC112" s="86">
        <v>58</v>
      </c>
      <c r="ED112" s="86">
        <v>59</v>
      </c>
      <c r="EE112" s="86">
        <v>60</v>
      </c>
      <c r="EF112" s="86">
        <v>61</v>
      </c>
      <c r="EG112" s="86">
        <v>62</v>
      </c>
      <c r="EH112" s="86">
        <v>63</v>
      </c>
      <c r="EI112" s="86">
        <v>64</v>
      </c>
      <c r="EJ112" s="86">
        <v>65</v>
      </c>
    </row>
    <row r="113" spans="2:141" ht="14.25" customHeight="1">
      <c r="B113" s="1" t="s">
        <v>77</v>
      </c>
      <c r="C113" t="s">
        <v>214</v>
      </c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9"/>
      <c r="BT113" s="39" t="s">
        <v>405</v>
      </c>
      <c r="BU113" s="63" t="s">
        <v>360</v>
      </c>
      <c r="BV113" s="85" t="str">
        <f>INT(EK113 / 12) &amp; "年" &amp; MOD(EK113, 12) &amp; "ヶ月"</f>
        <v>119年3ヶ月</v>
      </c>
      <c r="BW113" s="72"/>
      <c r="BX113" s="83">
        <f>DATEDIF(F110,E111,"M")</f>
        <v>1431</v>
      </c>
      <c r="BY113" s="83">
        <f>DATEDIF(G110,E111,"M")</f>
        <v>1431</v>
      </c>
      <c r="BZ113" s="83">
        <f>DATEDIF(H110,E111,"M")</f>
        <v>1431</v>
      </c>
      <c r="CA113" s="83">
        <f>DATEDIF(I110,E111,"M")</f>
        <v>1431</v>
      </c>
      <c r="CB113" s="83">
        <f>DATEDIF(J110,E111,"M")</f>
        <v>1431</v>
      </c>
      <c r="CC113" s="83">
        <f>DATEDIF(K110,E111,"M")</f>
        <v>1431</v>
      </c>
      <c r="CD113" s="83">
        <f>DATEDIF(L110,E111,"M")</f>
        <v>1431</v>
      </c>
      <c r="CE113" s="83">
        <f>DATEDIF(M110,E111,"M")</f>
        <v>1431</v>
      </c>
      <c r="CF113" s="83">
        <f>DATEDIF(N110,E111,"M")</f>
        <v>1431</v>
      </c>
      <c r="CG113" s="83">
        <f>DATEDIF(O110,E111,"M")</f>
        <v>1431</v>
      </c>
      <c r="CH113" s="83">
        <f>DATEDIF(P110,E111,"M")</f>
        <v>1431</v>
      </c>
      <c r="CI113" s="83">
        <f>DATEDIF(Q110,E111,"M")</f>
        <v>1431</v>
      </c>
      <c r="CJ113" s="83">
        <f>DATEDIF(R110,E111,"M")</f>
        <v>1431</v>
      </c>
      <c r="CK113" s="83">
        <f>DATEDIF(S110,E111,"M")</f>
        <v>1431</v>
      </c>
      <c r="CL113" s="83">
        <f>DATEDIF(T110,E111,"M")</f>
        <v>1431</v>
      </c>
      <c r="CM113" s="83">
        <f>DATEDIF(U110,E111,"M")</f>
        <v>1431</v>
      </c>
      <c r="CN113" s="83">
        <f>DATEDIF(V110,E111,"M")</f>
        <v>1431</v>
      </c>
      <c r="CO113" s="83">
        <f>DATEDIF(W110,E111,"M")</f>
        <v>1431</v>
      </c>
      <c r="CP113" s="83">
        <f>DATEDIF(X110,E111,"M")</f>
        <v>1431</v>
      </c>
      <c r="CQ113" s="83">
        <f>DATEDIF(Y110,E111,"M")</f>
        <v>1431</v>
      </c>
      <c r="CR113" s="83">
        <f>DATEDIF(Z110,E111,"M")</f>
        <v>1431</v>
      </c>
      <c r="CS113" s="83">
        <f>DATEDIF(AA110,E111,"M")</f>
        <v>1431</v>
      </c>
      <c r="CT113" s="83">
        <f>DATEDIF(AB110,E111,"M")</f>
        <v>1431</v>
      </c>
      <c r="CU113" s="83">
        <f>DATEDIF(AC110,E111,"M")</f>
        <v>1431</v>
      </c>
      <c r="CV113" s="83">
        <f>DATEDIF(AD110,E111,"M")</f>
        <v>1431</v>
      </c>
      <c r="CW113" s="83">
        <f>DATEDIF(AE110,E111,"M")</f>
        <v>1431</v>
      </c>
      <c r="CX113" s="83">
        <f>DATEDIF(AF110,E111,"M")</f>
        <v>1431</v>
      </c>
      <c r="CY113" s="83">
        <f>DATEDIF(AG110,E111,"M")</f>
        <v>1431</v>
      </c>
      <c r="CZ113" s="83">
        <f>DATEDIF(AH110,E111,"M")</f>
        <v>1431</v>
      </c>
      <c r="DA113" s="83">
        <f>DATEDIF(AI110,E111,"M")</f>
        <v>1431</v>
      </c>
      <c r="DB113" s="83">
        <f>DATEDIF(AJ110,E111,"M")</f>
        <v>1431</v>
      </c>
      <c r="DC113" s="83">
        <f>DATEDIF(AK110,E111,"M")</f>
        <v>1431</v>
      </c>
      <c r="DD113" s="83">
        <f>DATEDIF(AL110,E111,"M")</f>
        <v>1431</v>
      </c>
      <c r="DE113" s="83">
        <f>DATEDIF(AM110,E111,"M")</f>
        <v>1431</v>
      </c>
      <c r="DF113" s="83">
        <f>DATEDIF(AN110,E111,"M")</f>
        <v>1431</v>
      </c>
      <c r="DG113" s="83">
        <f>DATEDIF(AO110,E111,"M")</f>
        <v>1431</v>
      </c>
      <c r="DH113" s="83">
        <f>DATEDIF(AP110,E111,"M")</f>
        <v>1431</v>
      </c>
      <c r="DI113" s="83">
        <f>DATEDIF(AQ110,E111,"M")</f>
        <v>1431</v>
      </c>
      <c r="DJ113" s="83">
        <f>DATEDIF(AR110,E111,"M")</f>
        <v>1431</v>
      </c>
      <c r="DK113" s="83">
        <f>DATEDIF(AS110,E111,"M")</f>
        <v>1431</v>
      </c>
      <c r="DL113" s="83">
        <f>DATEDIF(AT110,E111,"M")</f>
        <v>1431</v>
      </c>
      <c r="DM113" s="83">
        <f>DATEDIF(AU110,E111,"M")</f>
        <v>1431</v>
      </c>
      <c r="DN113" s="83">
        <f>DATEDIF(AV110,E111,"M")</f>
        <v>1431</v>
      </c>
      <c r="DO113" s="83">
        <f>DATEDIF(AW110,E111,"M")</f>
        <v>1431</v>
      </c>
      <c r="DP113" s="83">
        <f>DATEDIF(AX110,E111,"M")</f>
        <v>1431</v>
      </c>
      <c r="DQ113" s="83">
        <f>DATEDIF(AY110,E111,"M")</f>
        <v>1431</v>
      </c>
      <c r="DR113" s="83">
        <f>DATEDIF(AZ110,E111,"M")</f>
        <v>1431</v>
      </c>
      <c r="DS113" s="83">
        <f>DATEDIF(BA110,E111,"M")</f>
        <v>1431</v>
      </c>
      <c r="DT113" s="83">
        <f>DATEDIF(BB110,E111,"M")</f>
        <v>1431</v>
      </c>
      <c r="DU113" s="83">
        <f>DATEDIF(BC110,E111,"M")</f>
        <v>1431</v>
      </c>
      <c r="DV113" s="83">
        <f>DATEDIF(BD110,E111,"M")</f>
        <v>1431</v>
      </c>
      <c r="DW113" s="83">
        <f>DATEDIF(BE110,E111,"M")</f>
        <v>1431</v>
      </c>
      <c r="DX113" s="83">
        <f>DATEDIF(BF110,E111,"M")</f>
        <v>1431</v>
      </c>
      <c r="DY113" s="83">
        <f>DATEDIF(BG110,E111,"M")</f>
        <v>1431</v>
      </c>
      <c r="DZ113" s="83">
        <f>DATEDIF(BH110,E111,"M")</f>
        <v>1431</v>
      </c>
      <c r="EA113" s="83">
        <f>DATEDIF(BI110,E111,"M")</f>
        <v>1431</v>
      </c>
      <c r="EB113" s="83">
        <f>DATEDIF(BJ110,E111,"M")</f>
        <v>1431</v>
      </c>
      <c r="EC113" s="83">
        <f>DATEDIF(BK110,E111,"M")</f>
        <v>1431</v>
      </c>
      <c r="ED113" s="83">
        <f>DATEDIF(BL110,E111,"M")</f>
        <v>1431</v>
      </c>
      <c r="EE113" s="83">
        <f>DATEDIF(BM110,E111,"M")</f>
        <v>1431</v>
      </c>
      <c r="EF113" s="83">
        <f>DATEDIF(BN110,E111,"M")</f>
        <v>1431</v>
      </c>
      <c r="EG113" s="83">
        <f>DATEDIF(BO110,E111,"M")</f>
        <v>1431</v>
      </c>
      <c r="EH113" s="83">
        <f>DATEDIF(BP110,E111,"M")</f>
        <v>1431</v>
      </c>
      <c r="EI113" s="83">
        <f>DATEDIF(BQ110,E111,"M")</f>
        <v>1431</v>
      </c>
      <c r="EJ113" s="83">
        <f>DATEDIF(BR110,E111,"M")</f>
        <v>1431</v>
      </c>
      <c r="EK113" s="84">
        <f>AVERAGE(BX113:EJ113)</f>
        <v>1431</v>
      </c>
    </row>
    <row r="114" spans="2:141">
      <c r="BS114" s="79"/>
      <c r="BT114" s="39"/>
      <c r="BU114" s="5" t="s">
        <v>159</v>
      </c>
      <c r="BV114" s="5" t="s">
        <v>158</v>
      </c>
      <c r="BW114" s="5" t="s">
        <v>282</v>
      </c>
      <c r="BX114" s="5" t="s">
        <v>297</v>
      </c>
      <c r="BY114" s="5" t="s">
        <v>298</v>
      </c>
      <c r="BZ114" s="5" t="s">
        <v>299</v>
      </c>
      <c r="CA114" s="5" t="s">
        <v>300</v>
      </c>
      <c r="CB114" s="5" t="s">
        <v>361</v>
      </c>
      <c r="CC114" s="5" t="s">
        <v>8</v>
      </c>
    </row>
    <row r="115" spans="2:141">
      <c r="B115" s="1" t="s">
        <v>83</v>
      </c>
      <c r="C115" t="s">
        <v>342</v>
      </c>
      <c r="BS115" s="79"/>
      <c r="BT115" s="39"/>
      <c r="BU115" s="5">
        <f>COUNTIF(F112:BR112,"イ　虚弱になり１人暮らしが困難")</f>
        <v>0</v>
      </c>
      <c r="BV115" s="5">
        <f>COUNTIF(F112:BR112,"ロ　認知症で１人暮らしが困難")</f>
        <v>0</v>
      </c>
      <c r="BW115" s="5">
        <f>COUNTIF(F112:BR112,"ハ　体に障害があり１人暮らし困難")</f>
        <v>0</v>
      </c>
      <c r="BX115" s="5">
        <f>COUNTIF(F112:BR112,"ニ　同居家族との不仲等人間関係")</f>
        <v>0</v>
      </c>
      <c r="BY115" s="5">
        <f>COUNTIF(F112:BR112,"ホ　入院中で退院後家に帰れない")</f>
        <v>0</v>
      </c>
      <c r="BZ115" s="5">
        <f>COUNTIF(F112:BR112,"ヘ　家が古くなり・アパートを出る")</f>
        <v>0</v>
      </c>
      <c r="CA115" s="5">
        <f>COUNTIF(F112:BR112,"ト　その他")</f>
        <v>0</v>
      </c>
      <c r="CB115" s="5">
        <f>COUNTIF(F112:BR112,"　　虐待")</f>
        <v>0</v>
      </c>
      <c r="CC115" s="5">
        <f>COUNTIF(F112:BR112,"チ　その他")</f>
        <v>0</v>
      </c>
    </row>
    <row r="116" spans="2:141">
      <c r="B116" s="1" t="s">
        <v>96</v>
      </c>
      <c r="C116" s="34" t="s">
        <v>41</v>
      </c>
      <c r="D116" t="s">
        <v>101</v>
      </c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79"/>
      <c r="BT116" s="39" t="s">
        <v>406</v>
      </c>
      <c r="BU116" s="5" t="s">
        <v>362</v>
      </c>
      <c r="BV116" s="5" t="s">
        <v>363</v>
      </c>
      <c r="BW116" s="5" t="s">
        <v>364</v>
      </c>
      <c r="BX116" s="5" t="s">
        <v>365</v>
      </c>
      <c r="BY116" s="5" t="s">
        <v>366</v>
      </c>
      <c r="BZ116" s="5" t="s">
        <v>367</v>
      </c>
      <c r="CA116" s="5" t="s">
        <v>368</v>
      </c>
      <c r="CB116" s="5" t="s">
        <v>369</v>
      </c>
    </row>
    <row r="117" spans="2:141">
      <c r="B117" s="1" t="s">
        <v>96</v>
      </c>
      <c r="C117" s="34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79"/>
      <c r="BT117" s="39"/>
      <c r="BU117" s="5">
        <f>COUNTIF(F113:BR113,"イ　認定なし")</f>
        <v>0</v>
      </c>
      <c r="BV117" s="5">
        <f>COUNTIF(F113:BR113,"ロ　要支援　１")</f>
        <v>0</v>
      </c>
      <c r="BW117" s="5">
        <f>COUNTIF(F113:BR113,"ハ　要支援　２")</f>
        <v>0</v>
      </c>
      <c r="BX117" s="5">
        <f>COUNTIF(F113:BR113,"ニ　要介護　１")</f>
        <v>0</v>
      </c>
      <c r="BY117" s="5">
        <f>COUNTIF(F113:BR113,"ホ　要介護　２")</f>
        <v>0</v>
      </c>
      <c r="BZ117" s="5">
        <f>COUNTIF(F113:BR113,"へ　要介護　３")</f>
        <v>0</v>
      </c>
      <c r="CA117" s="5">
        <f>COUNTIF(F113:BR113,"ト　要介護　４")</f>
        <v>0</v>
      </c>
      <c r="CB117" s="39">
        <f>COUNTIF(F113:BR113,"チ　要介護　５")</f>
        <v>0</v>
      </c>
    </row>
    <row r="118" spans="2:141">
      <c r="B118" s="1" t="s">
        <v>96</v>
      </c>
      <c r="C118" s="34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79"/>
      <c r="BT118" s="39"/>
    </row>
    <row r="119" spans="2:141">
      <c r="B119" s="1" t="s">
        <v>96</v>
      </c>
      <c r="C119" s="34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79"/>
      <c r="BT119" s="39" t="s">
        <v>407</v>
      </c>
      <c r="BU119" s="5" t="s">
        <v>162</v>
      </c>
      <c r="BV119" s="5" t="s">
        <v>160</v>
      </c>
      <c r="BW119" s="5" t="s">
        <v>161</v>
      </c>
      <c r="BX119" s="5" t="s">
        <v>169</v>
      </c>
      <c r="BY119" s="5" t="s">
        <v>168</v>
      </c>
      <c r="BZ119" s="5" t="s">
        <v>301</v>
      </c>
      <c r="CA119" s="5" t="s">
        <v>302</v>
      </c>
    </row>
    <row r="120" spans="2:141">
      <c r="B120" s="1"/>
      <c r="D120" t="s">
        <v>104</v>
      </c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79"/>
      <c r="BT120" s="39"/>
      <c r="BU120">
        <f>COUNTIF(F116:BR116,"イ　家族との課題")</f>
        <v>0</v>
      </c>
      <c r="BV120">
        <f>COUNTIF(F116:BR116,"ロ　収入が少ない等の課題")</f>
        <v>0</v>
      </c>
      <c r="BW120">
        <f>COUNTIF(F116:BR116,"ハ　近隣住民との課題")</f>
        <v>0</v>
      </c>
      <c r="BX120">
        <f>COUNTIF(F116:BR116,"ニ　お金の使い過ぎ等の課題")</f>
        <v>0</v>
      </c>
      <c r="BY120">
        <f>COUNTIF(F116:BR116,"ホ　その他の相談支援関係の課題")</f>
        <v>0</v>
      </c>
      <c r="BZ120">
        <f>COUNTIF(F116:BR116,"ヘ　認知症による課題")</f>
        <v>0</v>
      </c>
      <c r="CA120">
        <f>COUNTIF(F116:BR116,"ト　問題なし")</f>
        <v>0</v>
      </c>
    </row>
    <row r="121" spans="2:141">
      <c r="B121" s="1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79"/>
      <c r="BT121" s="39"/>
      <c r="BU121">
        <f>COUNTIF(F117:BR117,"イ　家族との課題")</f>
        <v>0</v>
      </c>
      <c r="BV121">
        <f>COUNTIF(F117:BR117,"ロ　収入が少ない等の課題")</f>
        <v>0</v>
      </c>
      <c r="BW121">
        <f>COUNTIF(F117:BR117,"ハ　近隣住民との課題")</f>
        <v>0</v>
      </c>
      <c r="BX121">
        <f>COUNTIF(F117:BR117,"ニ　お金の使い過ぎ等の課題")</f>
        <v>0</v>
      </c>
      <c r="BY121">
        <f>COUNTIF(F117:BR117,"ホ　その他の相談支援関係の課題")</f>
        <v>0</v>
      </c>
      <c r="BZ121">
        <f>COUNTIF(F117:BR117,"ヘ　認知症による課題")</f>
        <v>0</v>
      </c>
      <c r="CA121">
        <f>COUNTIF(F117:BR117,"ト　問題なし")</f>
        <v>0</v>
      </c>
    </row>
    <row r="122" spans="2:141">
      <c r="B122" s="1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79"/>
      <c r="BT122" s="39"/>
      <c r="BU122">
        <f>COUNTIF(F118:BR118,"イ　家族との課題")</f>
        <v>0</v>
      </c>
      <c r="BV122">
        <f>COUNTIF(F118:BR118,"ロ　収入が少ない等の課題")</f>
        <v>0</v>
      </c>
      <c r="BW122">
        <f>COUNTIF(F118:BR118,"ハ　近隣住民との課題")</f>
        <v>0</v>
      </c>
      <c r="BX122">
        <f>COUNTIF(F118:BR118,"ニ　お金の使い過ぎ等の課題")</f>
        <v>0</v>
      </c>
      <c r="BY122">
        <f>COUNTIF(F118:BR118,"ホ　その他の相談支援関係の課題")</f>
        <v>0</v>
      </c>
      <c r="BZ122">
        <f>COUNTIF(F118:BR118,"ヘ　認知症による課題")</f>
        <v>0</v>
      </c>
      <c r="CA122">
        <f>COUNTIF(F118:BR118,"ト　問題なし")</f>
        <v>0</v>
      </c>
    </row>
    <row r="123" spans="2:141">
      <c r="B123" s="1"/>
      <c r="BS123" s="79"/>
      <c r="BT123" s="39"/>
      <c r="BU123">
        <f>SUM(BU120:BU122)</f>
        <v>0</v>
      </c>
      <c r="BV123">
        <f t="shared" ref="BV123:CA123" si="4">SUM(BV120:BV122)</f>
        <v>0</v>
      </c>
      <c r="BW123">
        <f t="shared" si="4"/>
        <v>0</v>
      </c>
      <c r="BX123">
        <f t="shared" si="4"/>
        <v>0</v>
      </c>
      <c r="BY123">
        <f t="shared" si="4"/>
        <v>0</v>
      </c>
      <c r="BZ123">
        <f t="shared" si="4"/>
        <v>0</v>
      </c>
      <c r="CA123">
        <f t="shared" si="4"/>
        <v>0</v>
      </c>
      <c r="CB123" t="s">
        <v>370</v>
      </c>
    </row>
    <row r="124" spans="2:141">
      <c r="B124" s="1"/>
      <c r="BS124" s="79"/>
      <c r="BT124" s="39"/>
      <c r="BU124" s="5" t="s">
        <v>164</v>
      </c>
      <c r="BV124" s="5" t="s">
        <v>163</v>
      </c>
      <c r="BW124" s="5" t="s">
        <v>165</v>
      </c>
      <c r="BX124" s="5" t="s">
        <v>167</v>
      </c>
      <c r="BY124" s="5" t="s">
        <v>166</v>
      </c>
      <c r="BZ124" s="5" t="s">
        <v>170</v>
      </c>
    </row>
    <row r="125" spans="2:141">
      <c r="B125" s="1"/>
      <c r="C125" s="34" t="s">
        <v>90</v>
      </c>
      <c r="D125" t="s">
        <v>102</v>
      </c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79"/>
      <c r="BT125" s="39"/>
      <c r="BU125">
        <f>COUNTIF(F120:BR120,"イ　家族等人間関係の調整支援")</f>
        <v>0</v>
      </c>
      <c r="BV125">
        <f>COUNTIF(F120:BR120,"ロ　入居することによって解決")</f>
        <v>0</v>
      </c>
      <c r="BW125">
        <f>COUNTIF(F120:BR120,"ハ　家計簿支援")</f>
        <v>0</v>
      </c>
      <c r="BX125">
        <f>COUNTIF(F120:BR120,"ニ　成年後見人の利用支援")</f>
        <v>0</v>
      </c>
      <c r="BY125">
        <f>COUNTIF(F120:BR120,"ホ　生活保護の利用支援")</f>
        <v>0</v>
      </c>
      <c r="BZ125">
        <f>COUNTIF(F120:BR120,"へ　その他の相談支援で緩和経過観察中")</f>
        <v>0</v>
      </c>
      <c r="CA125" t="s">
        <v>9</v>
      </c>
    </row>
    <row r="126" spans="2:141">
      <c r="B126" s="1"/>
      <c r="C126" s="34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79"/>
      <c r="BT126" s="39"/>
      <c r="BU126">
        <f>COUNTIF(F121:BR121,"イ　家族等人間関係の調整支援")</f>
        <v>0</v>
      </c>
      <c r="BV126">
        <f>COUNTIF(F121:BR121,"ロ　入居することによって解決")</f>
        <v>0</v>
      </c>
      <c r="BW126">
        <f>COUNTIF(F121:BR121,"ハ　家計簿支援")</f>
        <v>0</v>
      </c>
      <c r="BX126">
        <f>COUNTIF(F121:BR121,"ニ　成年後見人の利用支援")</f>
        <v>0</v>
      </c>
      <c r="BY126">
        <f>COUNTIF(F121:BR121,"ホ　生活保護の利用支援")</f>
        <v>0</v>
      </c>
      <c r="BZ126">
        <f>COUNTIF(F121:BR121,"へ　その他の相談支援で緩和経過観察中")</f>
        <v>0</v>
      </c>
    </row>
    <row r="127" spans="2:141">
      <c r="B127" s="1"/>
      <c r="C127" s="34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79"/>
      <c r="BT127" s="39"/>
      <c r="BU127">
        <f>COUNTIF(F122:BR122,"イ　家族等人間関係の調整支援")</f>
        <v>0</v>
      </c>
      <c r="BV127">
        <f>COUNTIF(F122:BR122,"ロ　入居することによって解決")</f>
        <v>0</v>
      </c>
      <c r="BW127">
        <f>COUNTIF(F122:BR122,"ハ　家計簿支援")</f>
        <v>0</v>
      </c>
      <c r="BX127">
        <f>COUNTIF(F122:BR122,"ニ　成年後見人の利用支援")</f>
        <v>0</v>
      </c>
      <c r="BY127">
        <f>COUNTIF(F122:BR122,"ホ　生活保護の利用支援")</f>
        <v>0</v>
      </c>
      <c r="BZ127">
        <f>COUNTIF(F122:BR122,"へ　その他の相談支援で緩和経過観察中")</f>
        <v>0</v>
      </c>
    </row>
    <row r="128" spans="2:141">
      <c r="B128" s="1"/>
      <c r="C128" s="34"/>
      <c r="BS128" s="79"/>
      <c r="BT128" s="39"/>
      <c r="BU128">
        <f>SUM(BU125:BU127)</f>
        <v>0</v>
      </c>
      <c r="BV128">
        <f t="shared" ref="BV128:BZ128" si="5">SUM(BV125:BV127)</f>
        <v>0</v>
      </c>
      <c r="BW128">
        <f t="shared" si="5"/>
        <v>0</v>
      </c>
      <c r="BX128">
        <f t="shared" si="5"/>
        <v>0</v>
      </c>
      <c r="BY128">
        <f t="shared" si="5"/>
        <v>0</v>
      </c>
      <c r="BZ128">
        <f t="shared" si="5"/>
        <v>0</v>
      </c>
      <c r="CA128" t="s">
        <v>370</v>
      </c>
    </row>
    <row r="129" spans="2:79">
      <c r="B129" s="1"/>
      <c r="C129" s="34"/>
      <c r="BS129" s="79"/>
      <c r="BT129" s="39" t="s">
        <v>408</v>
      </c>
      <c r="BU129" s="5" t="s">
        <v>171</v>
      </c>
      <c r="BV129" s="5" t="s">
        <v>172</v>
      </c>
      <c r="BW129" s="5" t="s">
        <v>173</v>
      </c>
      <c r="BX129" s="5" t="s">
        <v>174</v>
      </c>
      <c r="BY129" s="5" t="s">
        <v>175</v>
      </c>
    </row>
    <row r="130" spans="2:79">
      <c r="B130" s="1"/>
      <c r="D130" t="s">
        <v>103</v>
      </c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79"/>
      <c r="BT130" s="39"/>
      <c r="BU130">
        <f>COUNTIF(F125:BR125,"イ　定期通院ができない課題")</f>
        <v>0</v>
      </c>
      <c r="BV130">
        <f>COUNTIF(F125:BR125,"ロ　服薬管理ができない")</f>
        <v>0</v>
      </c>
      <c r="BW130">
        <f>COUNTIF(F125:BR125,"ハ　持病理解ができなく悪化する生活")</f>
        <v>0</v>
      </c>
      <c r="BX130">
        <f>COUNTIF(F125:BR125,"ニ　認知症の治療ができていない")</f>
        <v>0</v>
      </c>
      <c r="BY130">
        <f>COUNTIF(F125:BR125,"ホ　その他の健康関係の課題　")</f>
        <v>0</v>
      </c>
    </row>
    <row r="131" spans="2:79">
      <c r="B131" s="1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79"/>
      <c r="BT131" s="39"/>
      <c r="BU131">
        <f>COUNTIF(F126:BR126,"イ　定期通院ができない課題")</f>
        <v>0</v>
      </c>
      <c r="BV131">
        <f>COUNTIF(F126:BR126,"ロ　服薬管理ができない")</f>
        <v>0</v>
      </c>
      <c r="BW131">
        <f>COUNTIF(F126:BR126,"ハ　持病理解ができなく悪化する生活")</f>
        <v>0</v>
      </c>
      <c r="BX131">
        <f>COUNTIF(F126:BR126,"ニ　認知症の治療ができていない")</f>
        <v>0</v>
      </c>
      <c r="BY131">
        <f>COUNTIF(F126:BR126,"ホ　その他の健康関係の課題　")</f>
        <v>0</v>
      </c>
    </row>
    <row r="132" spans="2:79">
      <c r="B132" s="1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79"/>
      <c r="BT132" s="39"/>
      <c r="BU132">
        <f>COUNTIF(F127:BR127,"イ　定期通院ができない課題")</f>
        <v>0</v>
      </c>
      <c r="BV132">
        <f>COUNTIF(F127:BR127,"ロ　服薬管理ができない")</f>
        <v>0</v>
      </c>
      <c r="BW132">
        <f>COUNTIF(F127:BR127,"ハ　持病理解ができなく悪化する生活")</f>
        <v>0</v>
      </c>
      <c r="BX132">
        <f>COUNTIF(F127:BR127,"ニ　認知症の治療ができていない")</f>
        <v>0</v>
      </c>
      <c r="BY132">
        <f>COUNTIF(F127:BR127,"ホ　その他の健康関係の課題　")</f>
        <v>0</v>
      </c>
    </row>
    <row r="133" spans="2:79">
      <c r="B133" s="1"/>
      <c r="F133" s="60"/>
      <c r="BS133" s="79"/>
      <c r="BT133" s="39"/>
      <c r="BU133">
        <f>SUM(BU130:BU132)</f>
        <v>0</v>
      </c>
      <c r="BV133">
        <f t="shared" ref="BV133:BY133" si="6">SUM(BV130:BV132)</f>
        <v>0</v>
      </c>
      <c r="BW133">
        <f t="shared" si="6"/>
        <v>0</v>
      </c>
      <c r="BX133">
        <f t="shared" si="6"/>
        <v>0</v>
      </c>
      <c r="BY133">
        <f t="shared" si="6"/>
        <v>0</v>
      </c>
      <c r="BZ133" t="s">
        <v>370</v>
      </c>
    </row>
    <row r="134" spans="2:79">
      <c r="B134" s="1"/>
      <c r="BS134" s="79"/>
      <c r="BT134" s="39"/>
      <c r="BU134" s="5" t="s">
        <v>176</v>
      </c>
      <c r="BV134" s="5" t="s">
        <v>177</v>
      </c>
      <c r="BW134" s="5" t="s">
        <v>178</v>
      </c>
      <c r="BX134" s="5" t="s">
        <v>179</v>
      </c>
      <c r="BY134" s="5" t="s">
        <v>371</v>
      </c>
      <c r="BZ134" s="5" t="s">
        <v>284</v>
      </c>
    </row>
    <row r="135" spans="2:79">
      <c r="B135" s="1"/>
      <c r="C135" s="34" t="s">
        <v>91</v>
      </c>
      <c r="D135" t="s">
        <v>105</v>
      </c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79"/>
      <c r="BT135" s="39"/>
      <c r="BU135">
        <f>COUNTIF(F130:BR130,"イ　通院支援による緩和・解決")</f>
        <v>0</v>
      </c>
      <c r="BV135">
        <f>COUNTIF(F130:BR130,"ロ　服薬支援による緩和・解決")</f>
        <v>0</v>
      </c>
      <c r="BW135">
        <f>COUNTIF(F130:BR130,"ハ　健康面の助言による生活の見直しによる緩和・解決")</f>
        <v>0</v>
      </c>
      <c r="BX135">
        <f>COUNTIF(F130:BR130,"ニ　健康面の相談支援による不安の緩和・解決")</f>
        <v>0</v>
      </c>
      <c r="BY135">
        <f>COUNTIF(F130:BR130,"ホ　家族支援による援による緩和・解決")</f>
        <v>0</v>
      </c>
      <c r="BZ135">
        <f>COUNTIF(F130:BR130,"へ　その他の健康に関する支援による緩和・解決")</f>
        <v>0</v>
      </c>
      <c r="CA135" t="s">
        <v>9</v>
      </c>
    </row>
    <row r="136" spans="2:79">
      <c r="B136" s="1"/>
      <c r="C136" s="34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79"/>
      <c r="BT136" s="39"/>
      <c r="BU136">
        <f>COUNTIF(F131:BR131,"イ　通院支援による緩和・解決")</f>
        <v>0</v>
      </c>
      <c r="BV136">
        <f>COUNTIF(F131:BR131,"ロ　服薬支援による緩和・解決")</f>
        <v>0</v>
      </c>
      <c r="BW136">
        <f>COUNTIF(F131:BR131,"ハ　健康面の助言による生活の見直しによる緩和・解決")</f>
        <v>0</v>
      </c>
      <c r="BX136">
        <f>COUNTIF(F131:BR131,"ニ　健康面の相談支援による不安の緩和・解決")</f>
        <v>0</v>
      </c>
      <c r="BY136">
        <f>COUNTIF(F131:BR131,"ホ　家族支援による援による緩和・解決")</f>
        <v>0</v>
      </c>
      <c r="BZ136">
        <f>COUNTIF(F131:BR131,"へ　その他の健康に関する支援による緩和・解決")</f>
        <v>0</v>
      </c>
    </row>
    <row r="137" spans="2:79">
      <c r="B137" s="1"/>
      <c r="C137" s="34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79"/>
      <c r="BT137" s="39"/>
      <c r="BU137">
        <f>COUNTIF(F132:BR132,"イ　通院支援による緩和・解決")</f>
        <v>0</v>
      </c>
      <c r="BV137">
        <f>COUNTIF(F132:BR132,"ロ　服薬支援による緩和・解決")</f>
        <v>0</v>
      </c>
      <c r="BW137">
        <f>COUNTIF(F132:BR132,"ハ　健康面の助言による生活の見直しによる緩和・解決")</f>
        <v>0</v>
      </c>
      <c r="BX137">
        <f>COUNTIF(F132:BR132,"ニ　健康面の相談支援による不安の緩和・解決")</f>
        <v>0</v>
      </c>
      <c r="BY137">
        <f>COUNTIF(F132:BR132,"ホ　家族支援による援による緩和・解決")</f>
        <v>0</v>
      </c>
      <c r="BZ137">
        <f>COUNTIF(F132:BR132,"へ　その他の健康に関する支援による緩和・解決")</f>
        <v>0</v>
      </c>
    </row>
    <row r="138" spans="2:79">
      <c r="B138" s="1"/>
      <c r="C138" s="34"/>
      <c r="BS138" s="79"/>
      <c r="BT138" s="39"/>
      <c r="BU138">
        <f>SUM(BU135:BU137)</f>
        <v>0</v>
      </c>
      <c r="BV138">
        <f t="shared" ref="BV138:BZ138" si="7">SUM(BV135:BV137)</f>
        <v>0</v>
      </c>
      <c r="BW138">
        <f t="shared" si="7"/>
        <v>0</v>
      </c>
      <c r="BX138">
        <f t="shared" si="7"/>
        <v>0</v>
      </c>
      <c r="BY138">
        <f t="shared" si="7"/>
        <v>0</v>
      </c>
      <c r="BZ138">
        <f t="shared" si="7"/>
        <v>0</v>
      </c>
      <c r="CA138" t="s">
        <v>370</v>
      </c>
    </row>
    <row r="139" spans="2:79">
      <c r="B139" s="1"/>
      <c r="C139" s="34"/>
      <c r="BS139" s="79"/>
      <c r="BT139" s="39" t="s">
        <v>409</v>
      </c>
      <c r="BU139" s="5" t="s">
        <v>181</v>
      </c>
      <c r="BV139" s="5" t="s">
        <v>180</v>
      </c>
      <c r="BW139" s="5" t="s">
        <v>182</v>
      </c>
      <c r="BX139" s="5" t="s">
        <v>183</v>
      </c>
      <c r="BY139" s="5" t="s">
        <v>296</v>
      </c>
    </row>
    <row r="140" spans="2:79">
      <c r="B140" s="1"/>
      <c r="D140" t="s">
        <v>106</v>
      </c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79"/>
      <c r="BT140" s="39"/>
      <c r="BU140">
        <f>COUNTIF(F135:BR135,"イ　低栄養状態等食生活の乱れによる課題")</f>
        <v>0</v>
      </c>
      <c r="BV140">
        <f>COUNTIF(F135:BR135,"ロ　治療食が食べられない課題")</f>
        <v>0</v>
      </c>
      <c r="BW140">
        <f>COUNTIF(F135:BR135,"ハ　咀嚼力・嚥下力低下にあった食事形態が撮れない課題")</f>
        <v>0</v>
      </c>
      <c r="BX140">
        <f>COUNTIF(F135:BR135,"ニ　その他の食事関係の課題")</f>
        <v>0</v>
      </c>
      <c r="BY140">
        <f>COUNTIF(F135:BR135,"ホ　問題なし")</f>
        <v>0</v>
      </c>
    </row>
    <row r="141" spans="2:79">
      <c r="B141" s="1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79"/>
      <c r="BT141" s="39"/>
      <c r="BU141">
        <f>COUNTIF(F136:BR136,"イ　低栄養状態等食生活の乱れによる課題")</f>
        <v>0</v>
      </c>
      <c r="BV141">
        <f>COUNTIF(F136:BR136,"ロ　治療食が食べられない課題")</f>
        <v>0</v>
      </c>
      <c r="BW141">
        <f>COUNTIF(F136:BR136,"ハ　咀嚼力・嚥下力低下にあった食事形態が撮れない課題")</f>
        <v>0</v>
      </c>
      <c r="BX141">
        <f>COUNTIF(F136:BR136,"ニ　その他の食事関係の課題")</f>
        <v>0</v>
      </c>
      <c r="BY141">
        <f>COUNTIF(F136:BR136,"ホ　問題なし")</f>
        <v>0</v>
      </c>
    </row>
    <row r="142" spans="2:79">
      <c r="B142" s="1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79"/>
      <c r="BT142" s="39"/>
      <c r="BU142">
        <f>COUNTIF(F137:BR137,"イ　低栄養状態等食生活の乱れによる課題")</f>
        <v>0</v>
      </c>
      <c r="BV142">
        <f>COUNTIF(F137:BR137,"ロ　治療食が食べられない課題")</f>
        <v>0</v>
      </c>
      <c r="BW142">
        <f>COUNTIF(F137:BR137,"ハ　咀嚼力・嚥下力低下にあった食事形態が撮れない課題")</f>
        <v>0</v>
      </c>
      <c r="BX142">
        <f>COUNTIF(F137:BR137,"ニ　その他の食事関係の課題")</f>
        <v>0</v>
      </c>
      <c r="BY142">
        <f>COUNTIF(F137:BR137,"ホ　問題なし")</f>
        <v>0</v>
      </c>
    </row>
    <row r="143" spans="2:79">
      <c r="B143" s="1"/>
      <c r="BS143" s="79"/>
      <c r="BT143" s="39"/>
      <c r="BU143">
        <f>SUM(BU140:BU142)</f>
        <v>0</v>
      </c>
      <c r="BV143">
        <f t="shared" ref="BV143:BY143" si="8">SUM(BV140:BV142)</f>
        <v>0</v>
      </c>
      <c r="BW143">
        <f t="shared" si="8"/>
        <v>0</v>
      </c>
      <c r="BX143">
        <f t="shared" si="8"/>
        <v>0</v>
      </c>
      <c r="BY143">
        <f t="shared" si="8"/>
        <v>0</v>
      </c>
      <c r="BZ143" t="s">
        <v>370</v>
      </c>
    </row>
    <row r="144" spans="2:79">
      <c r="B144" s="1"/>
      <c r="BS144" s="79"/>
      <c r="BT144" s="39"/>
      <c r="BU144" s="5" t="s">
        <v>185</v>
      </c>
      <c r="BV144" s="5" t="s">
        <v>184</v>
      </c>
      <c r="BW144" s="5" t="s">
        <v>186</v>
      </c>
      <c r="BX144" s="5" t="s">
        <v>187</v>
      </c>
      <c r="BY144" s="5"/>
      <c r="BZ144" s="5"/>
    </row>
    <row r="145" spans="1:141">
      <c r="B145" s="1"/>
      <c r="C145" s="34" t="s">
        <v>92</v>
      </c>
      <c r="D145" t="s">
        <v>107</v>
      </c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79"/>
      <c r="BT145" s="39"/>
      <c r="BU145">
        <f>COUNTIF(F140:BR140,"イ　３食の提供による食生活の充実による緩和・解決")</f>
        <v>0</v>
      </c>
      <c r="BV145">
        <f>COUNTIF(F140:BR140,"ロ　治療食の提供による緩和・解決")</f>
        <v>0</v>
      </c>
      <c r="BW145">
        <f>COUNTIF(F140:BR140,"ハ　咀嚼・嚥下等にあった食事形態食の提供による緩和・解決")</f>
        <v>0</v>
      </c>
      <c r="BX145">
        <f>COUNTIF(F140:BR140,"ニ　食事面の助言による食生活の見直しによる緩和・解決")</f>
        <v>0</v>
      </c>
      <c r="BY145" s="5"/>
      <c r="BZ145" s="5"/>
    </row>
    <row r="146" spans="1:141">
      <c r="B146" s="1"/>
      <c r="C146" s="34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79"/>
      <c r="BT146" s="39"/>
      <c r="BU146">
        <f>COUNTIF(F141:BR141,"イ　３食の提供による食生活の充実による緩和・解決")</f>
        <v>0</v>
      </c>
      <c r="BV146">
        <f>COUNTIF(F141:BR141,"ロ　治療食の提供による緩和・解決")</f>
        <v>0</v>
      </c>
      <c r="BW146">
        <f>COUNTIF(F141:BR141,"ハ　咀嚼・嚥下等にあった食事形態食の提供による緩和・解決")</f>
        <v>0</v>
      </c>
      <c r="BX146">
        <f>COUNTIF(F141:BR141,"ニ　食事面の助言による食生活の見直しによる緩和・解決")</f>
        <v>0</v>
      </c>
      <c r="BY146" s="5"/>
      <c r="BZ146" s="5"/>
    </row>
    <row r="147" spans="1:141">
      <c r="B147" s="1"/>
      <c r="C147" s="34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79"/>
      <c r="BT147" s="39"/>
      <c r="BU147">
        <f>COUNTIF(F142:BR142,"イ　３食の提供による食生活の充実による緩和・解決")</f>
        <v>0</v>
      </c>
      <c r="BV147">
        <f>COUNTIF(F142:BR142,"ロ　治療食の提供による緩和・解決")</f>
        <v>0</v>
      </c>
      <c r="BW147">
        <f>COUNTIF(F142:BR142,"ハ　咀嚼・嚥下等にあった食事形態食の提供による緩和・解決")</f>
        <v>0</v>
      </c>
      <c r="BX147">
        <f>COUNTIF(F142:BR142,"ニ　食事面の助言による食生活の見直しによる緩和・解決")</f>
        <v>0</v>
      </c>
      <c r="BY147" s="5"/>
      <c r="BZ147" s="5"/>
    </row>
    <row r="148" spans="1:141">
      <c r="B148" s="1"/>
      <c r="C148" s="34"/>
      <c r="BS148" s="79"/>
      <c r="BT148" s="39"/>
      <c r="BU148" s="5">
        <f>SUM(BU145:BU147)</f>
        <v>0</v>
      </c>
      <c r="BV148" s="5">
        <f t="shared" ref="BV148:BX148" si="9">SUM(BV145:BV147)</f>
        <v>0</v>
      </c>
      <c r="BW148" s="5">
        <f t="shared" si="9"/>
        <v>0</v>
      </c>
      <c r="BX148" s="5">
        <f t="shared" si="9"/>
        <v>0</v>
      </c>
      <c r="BY148" t="s">
        <v>370</v>
      </c>
      <c r="BZ148" s="5"/>
    </row>
    <row r="149" spans="1:141">
      <c r="B149" s="1"/>
      <c r="C149" s="34"/>
      <c r="BS149" s="79"/>
      <c r="BT149" s="39" t="s">
        <v>410</v>
      </c>
      <c r="BU149" s="39" t="s">
        <v>189</v>
      </c>
      <c r="BV149" s="39" t="s">
        <v>188</v>
      </c>
      <c r="BW149" s="39" t="s">
        <v>190</v>
      </c>
      <c r="BX149" s="39" t="s">
        <v>191</v>
      </c>
      <c r="BY149" s="39" t="s">
        <v>192</v>
      </c>
      <c r="BZ149" s="5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</row>
    <row r="150" spans="1:141">
      <c r="B150" s="1"/>
      <c r="D150" t="s">
        <v>108</v>
      </c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79"/>
      <c r="BT150" s="39"/>
      <c r="BU150">
        <f>COUNTIF(F145:BR145,"イ　話し相手もいない閉塞感の課題")</f>
        <v>0</v>
      </c>
      <c r="BV150">
        <f>COUNTIF(F145:BR145,"ロ　身の回りができなくなった課題")</f>
        <v>0</v>
      </c>
      <c r="BW150">
        <f>COUNTIF(F145:BR145,"ハ　買い物等IADLができなくなった課題")</f>
        <v>0</v>
      </c>
      <c r="BX150">
        <f>COUNTIF(F145:BR145,"ニ　友人との交流もなくメリハリのない生活の課題")</f>
        <v>0</v>
      </c>
      <c r="BY150">
        <f>COUNTIF(F145:BR145,"ホ　その他の生活面の課題")</f>
        <v>0</v>
      </c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</row>
    <row r="151" spans="1:141"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79"/>
      <c r="BT151" s="39"/>
      <c r="BU151">
        <f>COUNTIF(F146:BR146,"イ　話し相手もいない閉塞感の課題")</f>
        <v>0</v>
      </c>
      <c r="BV151">
        <f>COUNTIF(F146:BR146,"ロ　身の回りができなくなった課題")</f>
        <v>0</v>
      </c>
      <c r="BW151">
        <f>COUNTIF(F146:BR146,"ハ　買い物等IADLができなくなった課題")</f>
        <v>0</v>
      </c>
      <c r="BX151">
        <f>COUNTIF(F146:BR146,"ニ　友人との交流もなくメリハリのない生活の課題")</f>
        <v>0</v>
      </c>
      <c r="BY151">
        <f>COUNTIF(F146:BR146,"ホ　その他の生活面の課題")</f>
        <v>0</v>
      </c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</row>
    <row r="152" spans="1:141">
      <c r="A152" s="1" t="s">
        <v>197</v>
      </c>
      <c r="B152" s="1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79"/>
      <c r="BT152" s="39"/>
      <c r="BU152">
        <f>COUNTIF(F147:BR147,"イ　話し相手もいない閉塞感の課題")</f>
        <v>0</v>
      </c>
      <c r="BV152">
        <f>COUNTIF(F147:BR147,"ロ　身の回りができなくなった課題")</f>
        <v>0</v>
      </c>
      <c r="BW152">
        <f>COUNTIF(F147:BR147,"ハ　買い物等IADLができなくなった課題")</f>
        <v>0</v>
      </c>
      <c r="BX152">
        <f>COUNTIF(F147:BR147,"ニ　友人との交流もなくメリハリのない生活の課題")</f>
        <v>0</v>
      </c>
      <c r="BY152">
        <f>COUNTIF(F147:BR147,"ホ　その他の生活面の課題")</f>
        <v>0</v>
      </c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</row>
    <row r="153" spans="1:141" s="63" customFormat="1">
      <c r="A153" s="62"/>
      <c r="B153" s="62"/>
      <c r="E153" s="73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9"/>
      <c r="BT153" s="39"/>
      <c r="BU153">
        <f>SUM(BU150:BU152)</f>
        <v>0</v>
      </c>
      <c r="BV153">
        <f t="shared" ref="BV153:BY153" si="10">SUM(BV150:BV152)</f>
        <v>0</v>
      </c>
      <c r="BW153">
        <f t="shared" si="10"/>
        <v>0</v>
      </c>
      <c r="BX153">
        <f t="shared" si="10"/>
        <v>0</v>
      </c>
      <c r="BY153">
        <f t="shared" si="10"/>
        <v>0</v>
      </c>
      <c r="BZ153" t="s">
        <v>370</v>
      </c>
      <c r="CA153"/>
      <c r="CB153"/>
    </row>
    <row r="154" spans="1:141" s="63" customFormat="1">
      <c r="A154" s="1" t="s">
        <v>347</v>
      </c>
      <c r="B154" t="s">
        <v>321</v>
      </c>
      <c r="C154"/>
      <c r="D154"/>
      <c r="E154" s="73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9"/>
      <c r="BT154" s="39"/>
      <c r="BU154" s="39" t="s">
        <v>193</v>
      </c>
      <c r="BV154" s="39" t="s">
        <v>194</v>
      </c>
      <c r="BW154" s="39" t="s">
        <v>195</v>
      </c>
      <c r="BX154" s="39" t="s">
        <v>196</v>
      </c>
      <c r="BY154" s="5" t="s">
        <v>287</v>
      </c>
      <c r="BZ154" s="5" t="s">
        <v>286</v>
      </c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</row>
    <row r="155" spans="1:141" s="63" customFormat="1">
      <c r="A155"/>
      <c r="B155"/>
      <c r="C155" s="34" t="s">
        <v>316</v>
      </c>
      <c r="D155" t="s">
        <v>317</v>
      </c>
      <c r="E155" s="73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79"/>
      <c r="BT155" s="39"/>
      <c r="BU155">
        <f>COUNTIF(F150:BR150,"イ　施設内の友人などによる人間関係の充実による緩和・解決")</f>
        <v>0</v>
      </c>
      <c r="BV155">
        <f>COUNTIF(F150:BR150,"ロ　レクリエーション等に参加してメリハリある生活による緩和・解決")</f>
        <v>0</v>
      </c>
      <c r="BW155">
        <f>COUNTIF(F150:BR150,"ハ　生活面の各種支援による緩和・解決")</f>
        <v>0</v>
      </c>
      <c r="BX155">
        <f>COUNTIF(F150:BR150,"ニ　軽介護・介護保険サービスの利用による緩和・解決")</f>
        <v>0</v>
      </c>
      <c r="BY155">
        <f>COUNTIF(F150:BR150,"ホ　生活面の関し家族支援による緩和・解決")</f>
        <v>0</v>
      </c>
      <c r="BZ155">
        <f>COUNTIF(F150:BR150,"へ　生活面の助言による生活の見直しによる緩和・解決")</f>
        <v>0</v>
      </c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</row>
    <row r="156" spans="1:141" s="63" customFormat="1">
      <c r="A156"/>
      <c r="B156"/>
      <c r="C156" s="34" t="s">
        <v>318</v>
      </c>
      <c r="D156" t="s">
        <v>319</v>
      </c>
      <c r="E156" s="73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8"/>
      <c r="BR156" s="57"/>
      <c r="BS156" s="79"/>
      <c r="BT156" s="39"/>
      <c r="BU156">
        <f>COUNTIF(F151:BR151,"イ　施設内の友人などによる人間関係の充実による緩和・解決")</f>
        <v>0</v>
      </c>
      <c r="BV156">
        <f>COUNTIF(F151:BR151,"ロ　レクリエーション等に参加してメリハリある生活による緩和・解決")</f>
        <v>0</v>
      </c>
      <c r="BW156">
        <f>COUNTIF(F151:BR151,"ハ　生活面の各種支援による緩和・解決")</f>
        <v>0</v>
      </c>
      <c r="BX156">
        <f>COUNTIF(F151:BR151,"ニ　軽介護・介護保険サービスの利用による緩和・解決")</f>
        <v>0</v>
      </c>
      <c r="BY156">
        <f>COUNTIF(F151:BR151,"ホ　生活面の関し家族支援による緩和・解決")</f>
        <v>0</v>
      </c>
      <c r="BZ156">
        <f>COUNTIF(F151:BR151,"へ　生活面の助言による生活の見直しによる緩和・解決")</f>
        <v>0</v>
      </c>
      <c r="CA156"/>
    </row>
    <row r="157" spans="1:141" s="63" customFormat="1">
      <c r="A157"/>
      <c r="B157"/>
      <c r="C157" s="34" t="s">
        <v>320</v>
      </c>
      <c r="D157" t="s">
        <v>330</v>
      </c>
      <c r="E157" s="73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79"/>
      <c r="BT157" s="39"/>
      <c r="BU157">
        <f>COUNTIF(F152:BR152,"イ　施設内の友人などによる人間関係の充実による緩和・解決")</f>
        <v>0</v>
      </c>
      <c r="BV157">
        <f>COUNTIF(F152:BR152,"ロ　レクリエーション等に参加してメリハリある生活による緩和・解決")</f>
        <v>0</v>
      </c>
      <c r="BW157">
        <f>COUNTIF(F152:BR152,"ハ　生活面の各種支援による緩和・解決")</f>
        <v>0</v>
      </c>
      <c r="BX157">
        <f>COUNTIF(F152:BR152,"ニ　軽介護・介護保険サービスの利用による緩和・解決")</f>
        <v>0</v>
      </c>
      <c r="BY157">
        <f>COUNTIF(F152:BR152,"ホ　生活面の関し家族支援による緩和・解決")</f>
        <v>0</v>
      </c>
      <c r="BZ157">
        <f>COUNTIF(F152:BR152,"へ　生活面の助言による生活の見直しによる緩和・解決")</f>
        <v>0</v>
      </c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</row>
    <row r="158" spans="1:141" s="63" customFormat="1">
      <c r="C158" s="80"/>
      <c r="E158" s="73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9"/>
      <c r="BT158" s="39"/>
      <c r="BU158">
        <f t="shared" ref="BU158:BZ158" si="11">SUM(BU155:BU157)</f>
        <v>0</v>
      </c>
      <c r="BV158">
        <f t="shared" si="11"/>
        <v>0</v>
      </c>
      <c r="BW158">
        <f t="shared" si="11"/>
        <v>0</v>
      </c>
      <c r="BX158">
        <f t="shared" si="11"/>
        <v>0</v>
      </c>
      <c r="BY158">
        <f t="shared" si="11"/>
        <v>0</v>
      </c>
      <c r="BZ158">
        <f t="shared" si="11"/>
        <v>0</v>
      </c>
      <c r="CA158" t="s">
        <v>370</v>
      </c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</row>
    <row r="159" spans="1:141" ht="17.25">
      <c r="B159" s="7" t="s">
        <v>267</v>
      </c>
      <c r="C159" s="7"/>
      <c r="D159" s="7"/>
      <c r="BS159" s="79"/>
      <c r="BT159" s="39"/>
    </row>
    <row r="160" spans="1:141">
      <c r="BS160" s="79"/>
      <c r="BT160" s="92" t="s">
        <v>411</v>
      </c>
      <c r="BU160" s="5" t="s">
        <v>322</v>
      </c>
      <c r="BV160" s="5" t="s">
        <v>323</v>
      </c>
      <c r="BW160" s="5" t="s">
        <v>324</v>
      </c>
      <c r="BX160" s="5" t="s">
        <v>325</v>
      </c>
    </row>
    <row r="161" spans="71:77">
      <c r="BS161" s="79"/>
      <c r="BT161" s="39"/>
      <c r="BU161">
        <f>COUNTIF(F155:BR155,"イ　自己管理")</f>
        <v>0</v>
      </c>
      <c r="BV161">
        <f>COUNTIF(F155:BR155,"ロ　施設管理")</f>
        <v>0</v>
      </c>
      <c r="BW161">
        <f>COUNTIF(F155:BR155,"ハ　持病より制限等がある方のみ施設管理")</f>
        <v>0</v>
      </c>
      <c r="BX161">
        <f>COUNTIF(F155:BR155,"二　その他")</f>
        <v>0</v>
      </c>
    </row>
    <row r="162" spans="71:77">
      <c r="BS162" s="79"/>
      <c r="BT162" s="39"/>
    </row>
    <row r="163" spans="71:77">
      <c r="BS163" s="79"/>
      <c r="BT163" s="39" t="s">
        <v>412</v>
      </c>
      <c r="BU163" s="5" t="s">
        <v>327</v>
      </c>
      <c r="BV163" s="5" t="s">
        <v>328</v>
      </c>
      <c r="BW163" s="5" t="s">
        <v>329</v>
      </c>
      <c r="BX163" s="5" t="s">
        <v>379</v>
      </c>
    </row>
    <row r="164" spans="71:77">
      <c r="BS164" s="79"/>
      <c r="BT164" s="39"/>
      <c r="BU164">
        <f>COUNTIF(F156:BR156,"イ　特に変化なし")</f>
        <v>0</v>
      </c>
      <c r="BV164">
        <f>COUNTIF(F156:BR156,"ロ　足元がしっかりして改善した")</f>
        <v>0</v>
      </c>
      <c r="BW164">
        <f>COUNTIF(F156:BR156,"ハ　歩行距離が伸びた")</f>
        <v>0</v>
      </c>
      <c r="BX164">
        <f>COUNTIF(F156:BR156,"ニ　手すり等が使わなくなるほど改善した")</f>
        <v>0</v>
      </c>
    </row>
    <row r="165" spans="71:77">
      <c r="BS165" s="79"/>
      <c r="BT165" s="39"/>
    </row>
    <row r="166" spans="71:77">
      <c r="BS166" s="79"/>
      <c r="BT166" s="39" t="s">
        <v>413</v>
      </c>
      <c r="BU166" s="5" t="s">
        <v>331</v>
      </c>
      <c r="BV166" s="5" t="s">
        <v>332</v>
      </c>
      <c r="BW166" s="5" t="s">
        <v>333</v>
      </c>
      <c r="BX166" s="5" t="s">
        <v>325</v>
      </c>
      <c r="BY166" s="5"/>
    </row>
    <row r="167" spans="71:77">
      <c r="BS167" s="79"/>
      <c r="BT167" s="39"/>
      <c r="BU167">
        <f>COUNTIF(F157:BR157,"イ　構築ができて安心している")</f>
        <v>0</v>
      </c>
      <c r="BV167">
        <f>COUNTIF(F157:BR157,"ロ　構築ができているが不安でいる")</f>
        <v>0</v>
      </c>
      <c r="BW167">
        <f>COUNTIF(F157:BR157,"ハ　構築ができていない")</f>
        <v>0</v>
      </c>
      <c r="BX167">
        <f>COUNTIF(F157:BR157,"二　その他")</f>
        <v>0</v>
      </c>
      <c r="BY167" s="5"/>
    </row>
    <row r="168" spans="71:77">
      <c r="BS168" s="79"/>
      <c r="BT168" s="39"/>
    </row>
    <row r="169" spans="71:77">
      <c r="BS169" s="79"/>
      <c r="BT169" s="39"/>
    </row>
    <row r="170" spans="71:77">
      <c r="BS170" s="79"/>
    </row>
    <row r="171" spans="71:77">
      <c r="BS171" s="79"/>
    </row>
  </sheetData>
  <mergeCells count="13">
    <mergeCell ref="F77:L78"/>
    <mergeCell ref="C111:D111"/>
    <mergeCell ref="F27:L30"/>
    <mergeCell ref="F34:L37"/>
    <mergeCell ref="F65:L66"/>
    <mergeCell ref="F69:L70"/>
    <mergeCell ref="F73:L74"/>
    <mergeCell ref="B81:D82"/>
    <mergeCell ref="H2:I3"/>
    <mergeCell ref="K7:L7"/>
    <mergeCell ref="K9:L9"/>
    <mergeCell ref="H10:M10"/>
    <mergeCell ref="K11:L11"/>
  </mergeCells>
  <phoneticPr fontId="1"/>
  <hyperlinks>
    <hyperlink ref="G1" r:id="rId1" display="mailto:info@jsibaraki.jp"/>
  </hyperlinks>
  <pageMargins left="0.7" right="0.7" top="0.75" bottom="0.75" header="0.3" footer="0.3"/>
  <pageSetup paperSize="9" scale="53" orientation="portrait" r:id="rId2"/>
  <rowBreaks count="1" manualBreakCount="1">
    <brk id="79" max="5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allowBlank="1" showInputMessage="1" showErrorMessage="1">
          <x14:formula1>
            <xm:f>調査項目入力規則!$F$17:$F$26</xm:f>
          </x14:formula1>
          <xm:sqref>F12:F16</xm:sqref>
        </x14:dataValidation>
        <x14:dataValidation type="list" allowBlank="1" showInputMessage="1" showErrorMessage="1">
          <x14:formula1>
            <xm:f>調査項目入力規則!$F$52:$F$60</xm:f>
          </x14:formula1>
          <xm:sqref>F42:F47</xm:sqref>
        </x14:dataValidation>
        <x14:dataValidation type="list" allowBlank="1" showInputMessage="1" showErrorMessage="1">
          <x14:formula1>
            <xm:f>調査項目入力規則!$F$9:$F$15</xm:f>
          </x14:formula1>
          <xm:sqref>F10</xm:sqref>
        </x14:dataValidation>
        <x14:dataValidation type="list" allowBlank="1" showInputMessage="1" showErrorMessage="1">
          <x14:formula1>
            <xm:f>調査項目入力規則!$F$28:$F$34</xm:f>
          </x14:formula1>
          <xm:sqref>F18:F24</xm:sqref>
        </x14:dataValidation>
        <x14:dataValidation type="list" allowBlank="1" showInputMessage="1" showErrorMessage="1">
          <x14:formula1>
            <xm:f>調査項目入力規則!$F$64:$F$70</xm:f>
          </x14:formula1>
          <xm:sqref>F53:AD53</xm:sqref>
        </x14:dataValidation>
        <x14:dataValidation type="list" allowBlank="1" showInputMessage="1" showErrorMessage="1">
          <x14:formula1>
            <xm:f>調査項目入力規則!$F$144:$F$152</xm:f>
          </x14:formula1>
          <xm:sqref>F56:AD56 F94:BR94 F113:BR113</xm:sqref>
        </x14:dataValidation>
        <x14:dataValidation type="list" allowBlank="1" showInputMessage="1" showErrorMessage="1">
          <x14:formula1>
            <xm:f>調査項目入力規則!$F$105:$F$112</xm:f>
          </x14:formula1>
          <xm:sqref>F85:BR85</xm:sqref>
        </x14:dataValidation>
        <x14:dataValidation type="list" allowBlank="1" showInputMessage="1" showErrorMessage="1">
          <x14:formula1>
            <xm:f>調査項目入力規則!$F$116:$F$131</xm:f>
          </x14:formula1>
          <xm:sqref>F88:BR88</xm:sqref>
        </x14:dataValidation>
        <x14:dataValidation type="list" allowBlank="1" showInputMessage="1" showErrorMessage="1">
          <x14:formula1>
            <xm:f>調査項目入力規則!$F$133:$F$138</xm:f>
          </x14:formula1>
          <xm:sqref>F89:BR89</xm:sqref>
        </x14:dataValidation>
        <x14:dataValidation type="list" allowBlank="1" showInputMessage="1" showErrorMessage="1">
          <x14:formula1>
            <xm:f>調査項目入力規則!$F$140:$F$142</xm:f>
          </x14:formula1>
          <xm:sqref>F92:BR92</xm:sqref>
        </x14:dataValidation>
        <x14:dataValidation type="list" allowBlank="1" showInputMessage="1" showErrorMessage="1">
          <x14:formula1>
            <xm:f>調査項目入力規則!$F$154:$F$158</xm:f>
          </x14:formula1>
          <xm:sqref>F95:BR97</xm:sqref>
        </x14:dataValidation>
        <x14:dataValidation type="list" allowBlank="1" showInputMessage="1" showErrorMessage="1">
          <x14:formula1>
            <xm:f>調査項目入力規則!$F$160:$F$173</xm:f>
          </x14:formula1>
          <xm:sqref>F99:BR103</xm:sqref>
        </x14:dataValidation>
        <x14:dataValidation type="list" allowBlank="1" showInputMessage="1" showErrorMessage="1">
          <x14:formula1>
            <xm:f>調査項目入力規則!$F$175:$F$179</xm:f>
          </x14:formula1>
          <xm:sqref>F106:BR106</xm:sqref>
        </x14:dataValidation>
        <x14:dataValidation type="list" allowBlank="1" showInputMessage="1" showErrorMessage="1">
          <x14:formula1>
            <xm:f>調査項目入力規則!$F$181:$F$187</xm:f>
          </x14:formula1>
          <xm:sqref>F107:BR107</xm:sqref>
        </x14:dataValidation>
        <x14:dataValidation type="list" allowBlank="1" showInputMessage="1" showErrorMessage="1">
          <x14:formula1>
            <xm:f>調査項目入力規則!$F$205:$F$211</xm:f>
          </x14:formula1>
          <xm:sqref>F116:BR118</xm:sqref>
        </x14:dataValidation>
        <x14:dataValidation type="list" allowBlank="1" showInputMessage="1" showErrorMessage="1">
          <x14:formula1>
            <xm:f>調査項目入力規則!$F$193:$F$201</xm:f>
          </x14:formula1>
          <xm:sqref>F112:BR112</xm:sqref>
        </x14:dataValidation>
        <x14:dataValidation type="list" allowBlank="1" showInputMessage="1" showErrorMessage="1">
          <x14:formula1>
            <xm:f>調査項目入力規則!$F$213:$F$220</xm:f>
          </x14:formula1>
          <xm:sqref>F120:BR122</xm:sqref>
        </x14:dataValidation>
        <x14:dataValidation type="list" allowBlank="1" showInputMessage="1" showErrorMessage="1">
          <x14:formula1>
            <xm:f>調査項目入力規則!$F$222:$F$227</xm:f>
          </x14:formula1>
          <xm:sqref>F125:BR127</xm:sqref>
        </x14:dataValidation>
        <x14:dataValidation type="list" allowBlank="1" showInputMessage="1" showErrorMessage="1">
          <x14:formula1>
            <xm:f>調査項目入力規則!$F$230:$F$236</xm:f>
          </x14:formula1>
          <xm:sqref>F130:BR132</xm:sqref>
        </x14:dataValidation>
        <x14:dataValidation type="list" allowBlank="1" showInputMessage="1" showErrorMessage="1">
          <x14:formula1>
            <xm:f>調査項目入力規則!$F$239:$F$244</xm:f>
          </x14:formula1>
          <xm:sqref>F135:BR137</xm:sqref>
        </x14:dataValidation>
        <x14:dataValidation type="list" allowBlank="1" showInputMessage="1" showErrorMessage="1">
          <x14:formula1>
            <xm:f>調査項目入力規則!$F$246:$F$251</xm:f>
          </x14:formula1>
          <xm:sqref>F140:BR142</xm:sqref>
        </x14:dataValidation>
        <x14:dataValidation type="list" allowBlank="1" showInputMessage="1" showErrorMessage="1">
          <x14:formula1>
            <xm:f>調査項目入力規則!$F$253:$F$258</xm:f>
          </x14:formula1>
          <xm:sqref>F145:BR147</xm:sqref>
        </x14:dataValidation>
        <x14:dataValidation type="list" allowBlank="1" showInputMessage="1" showErrorMessage="1">
          <x14:formula1>
            <xm:f>調査項目入力規則!$F$261:$F$267</xm:f>
          </x14:formula1>
          <xm:sqref>F150:BR152</xm:sqref>
        </x14:dataValidation>
        <x14:dataValidation type="list" allowBlank="1" showInputMessage="1" showErrorMessage="1">
          <x14:formula1>
            <xm:f>調査項目入力規則!$F$270:$F$274</xm:f>
          </x14:formula1>
          <xm:sqref>F155:BR155</xm:sqref>
        </x14:dataValidation>
        <x14:dataValidation type="list" allowBlank="1" showInputMessage="1" showErrorMessage="1">
          <x14:formula1>
            <xm:f>調査項目入力規則!$F$277:$F$281</xm:f>
          </x14:formula1>
          <xm:sqref>F156:BR156</xm:sqref>
        </x14:dataValidation>
        <x14:dataValidation type="list" allowBlank="1" showInputMessage="1" showErrorMessage="1">
          <x14:formula1>
            <xm:f>調査項目入力規則!$F$285:$F$289</xm:f>
          </x14:formula1>
          <xm:sqref>F157:BR158</xm:sqref>
        </x14:dataValidation>
        <x14:dataValidation type="list" allowBlank="1" showInputMessage="1" showErrorMessage="1">
          <x14:formula1>
            <xm:f>調査項目入力規則!$F$89:$F$96</xm:f>
          </x14:formula1>
          <xm:sqref>F57:AD57</xm:sqref>
        </x14:dataValidation>
        <x14:dataValidation type="list" allowBlank="1" showInputMessage="1" showErrorMessage="1">
          <x14:formula1>
            <xm:f>調査項目入力規則!$F$73:$F$82</xm:f>
          </x14:formula1>
          <xm:sqref>F55:AD55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89"/>
  <sheetViews>
    <sheetView topLeftCell="A133" workbookViewId="0">
      <selection activeCell="G109" sqref="G109:I119"/>
    </sheetView>
  </sheetViews>
  <sheetFormatPr defaultRowHeight="13.5"/>
  <cols>
    <col min="1" max="3" width="5" customWidth="1"/>
    <col min="4" max="4" width="36.5" customWidth="1"/>
    <col min="5" max="5" width="6" customWidth="1"/>
    <col min="6" max="6" width="46" customWidth="1"/>
  </cols>
  <sheetData>
    <row r="1" spans="1:6" ht="28.5" customHeight="1">
      <c r="C1" s="6" t="s">
        <v>113</v>
      </c>
      <c r="D1" s="6"/>
    </row>
    <row r="3" spans="1:6">
      <c r="C3" t="s">
        <v>9</v>
      </c>
      <c r="E3" t="s">
        <v>9</v>
      </c>
    </row>
    <row r="5" spans="1:6">
      <c r="C5" t="s">
        <v>39</v>
      </c>
    </row>
    <row r="7" spans="1:6">
      <c r="A7" s="1" t="s">
        <v>0</v>
      </c>
      <c r="B7" t="s">
        <v>72</v>
      </c>
    </row>
    <row r="8" spans="1:6">
      <c r="B8" s="1" t="s">
        <v>74</v>
      </c>
      <c r="C8" t="s">
        <v>10</v>
      </c>
    </row>
    <row r="9" spans="1:6">
      <c r="B9" s="1" t="s">
        <v>75</v>
      </c>
      <c r="C9" t="s">
        <v>11</v>
      </c>
      <c r="F9" s="4" t="s">
        <v>119</v>
      </c>
    </row>
    <row r="10" spans="1:6">
      <c r="B10" s="1" t="s">
        <v>76</v>
      </c>
      <c r="C10" t="s">
        <v>12</v>
      </c>
      <c r="F10" s="35" t="s">
        <v>120</v>
      </c>
    </row>
    <row r="11" spans="1:6">
      <c r="B11" s="1" t="s">
        <v>77</v>
      </c>
      <c r="C11" t="s">
        <v>13</v>
      </c>
      <c r="F11" s="35" t="s">
        <v>121</v>
      </c>
    </row>
    <row r="12" spans="1:6">
      <c r="F12" s="35" t="s">
        <v>122</v>
      </c>
    </row>
    <row r="13" spans="1:6">
      <c r="B13" s="1"/>
      <c r="F13" s="35"/>
    </row>
    <row r="14" spans="1:6">
      <c r="B14" s="1"/>
      <c r="F14" s="35"/>
    </row>
    <row r="15" spans="1:6">
      <c r="B15" s="1"/>
      <c r="F15" s="36"/>
    </row>
    <row r="16" spans="1:6">
      <c r="B16" s="1"/>
    </row>
    <row r="17" spans="2:6">
      <c r="B17" s="1" t="s">
        <v>83</v>
      </c>
      <c r="C17" t="s">
        <v>84</v>
      </c>
      <c r="F17" s="4" t="s">
        <v>124</v>
      </c>
    </row>
    <row r="18" spans="2:6">
      <c r="B18" s="1"/>
      <c r="F18" s="35" t="s">
        <v>125</v>
      </c>
    </row>
    <row r="19" spans="2:6">
      <c r="B19" s="1"/>
      <c r="F19" s="35" t="s">
        <v>126</v>
      </c>
    </row>
    <row r="20" spans="2:6">
      <c r="B20" s="1"/>
      <c r="F20" s="35" t="s">
        <v>127</v>
      </c>
    </row>
    <row r="21" spans="2:6">
      <c r="B21" s="1"/>
      <c r="F21" s="35" t="s">
        <v>227</v>
      </c>
    </row>
    <row r="22" spans="2:6">
      <c r="B22" s="1"/>
      <c r="F22" s="35" t="s">
        <v>269</v>
      </c>
    </row>
    <row r="23" spans="2:6">
      <c r="B23" s="1"/>
      <c r="F23" s="35" t="s">
        <v>268</v>
      </c>
    </row>
    <row r="24" spans="2:6">
      <c r="B24" s="1"/>
      <c r="F24" s="35" t="s">
        <v>270</v>
      </c>
    </row>
    <row r="25" spans="2:6">
      <c r="B25" s="1"/>
      <c r="F25" s="35" t="s">
        <v>9</v>
      </c>
    </row>
    <row r="26" spans="2:6">
      <c r="B26" s="1"/>
      <c r="F26" s="36"/>
    </row>
    <row r="27" spans="2:6">
      <c r="B27" s="1" t="s">
        <v>83</v>
      </c>
      <c r="C27" t="s">
        <v>199</v>
      </c>
    </row>
    <row r="28" spans="2:6">
      <c r="B28" s="1" t="s">
        <v>224</v>
      </c>
      <c r="C28" t="s">
        <v>41</v>
      </c>
      <c r="D28" t="s">
        <v>201</v>
      </c>
      <c r="F28" s="4" t="s">
        <v>304</v>
      </c>
    </row>
    <row r="29" spans="2:6">
      <c r="B29" s="1"/>
      <c r="C29" t="s">
        <v>90</v>
      </c>
      <c r="D29" t="s">
        <v>203</v>
      </c>
      <c r="F29" s="35" t="s">
        <v>305</v>
      </c>
    </row>
    <row r="30" spans="2:6">
      <c r="B30" s="1"/>
      <c r="C30" t="s">
        <v>46</v>
      </c>
      <c r="D30" t="s">
        <v>205</v>
      </c>
      <c r="F30" s="35" t="s">
        <v>306</v>
      </c>
    </row>
    <row r="31" spans="2:6">
      <c r="B31" s="1"/>
      <c r="C31" t="s">
        <v>48</v>
      </c>
      <c r="D31" t="s">
        <v>210</v>
      </c>
      <c r="F31" s="35" t="s">
        <v>308</v>
      </c>
    </row>
    <row r="32" spans="2:6">
      <c r="B32" s="1"/>
      <c r="C32" t="s">
        <v>50</v>
      </c>
      <c r="D32" t="s">
        <v>209</v>
      </c>
      <c r="F32" s="35" t="s">
        <v>307</v>
      </c>
    </row>
    <row r="33" spans="1:6">
      <c r="B33" s="1"/>
      <c r="C33" t="s">
        <v>52</v>
      </c>
      <c r="D33" t="s">
        <v>207</v>
      </c>
      <c r="F33" s="35"/>
    </row>
    <row r="34" spans="1:6">
      <c r="B34" s="1"/>
      <c r="C34" t="s">
        <v>54</v>
      </c>
      <c r="D34" t="s">
        <v>213</v>
      </c>
      <c r="F34" s="36"/>
    </row>
    <row r="35" spans="1:6">
      <c r="B35" s="1"/>
    </row>
    <row r="36" spans="1:6">
      <c r="B36" s="1"/>
    </row>
    <row r="37" spans="1:6">
      <c r="B37" s="1"/>
    </row>
    <row r="38" spans="1:6">
      <c r="A38" s="1" t="s">
        <v>1</v>
      </c>
      <c r="B38" s="2" t="s">
        <v>109</v>
      </c>
      <c r="E38" t="s">
        <v>111</v>
      </c>
      <c r="F38" t="s">
        <v>9</v>
      </c>
    </row>
    <row r="39" spans="1:6">
      <c r="A39" s="1"/>
      <c r="B39" s="1" t="s">
        <v>74</v>
      </c>
      <c r="E39" t="s">
        <v>112</v>
      </c>
    </row>
    <row r="40" spans="1:6">
      <c r="A40" s="1"/>
      <c r="B40" s="1" t="s">
        <v>75</v>
      </c>
    </row>
    <row r="41" spans="1:6">
      <c r="A41" s="1"/>
      <c r="B41" s="1" t="s">
        <v>76</v>
      </c>
    </row>
    <row r="42" spans="1:6">
      <c r="A42" s="1"/>
    </row>
    <row r="43" spans="1:6">
      <c r="A43" s="1" t="s">
        <v>2</v>
      </c>
      <c r="B43" t="s">
        <v>14</v>
      </c>
    </row>
    <row r="44" spans="1:6">
      <c r="B44" s="1" t="s">
        <v>74</v>
      </c>
      <c r="C44" t="s">
        <v>78</v>
      </c>
    </row>
    <row r="45" spans="1:6">
      <c r="B45" s="1" t="s">
        <v>75</v>
      </c>
      <c r="C45" t="s">
        <v>80</v>
      </c>
    </row>
    <row r="47" spans="1:6">
      <c r="B47" s="1" t="s">
        <v>9</v>
      </c>
      <c r="C47" t="s">
        <v>96</v>
      </c>
    </row>
    <row r="48" spans="1:6">
      <c r="B48" s="1"/>
    </row>
    <row r="49" spans="1:18">
      <c r="B49" s="1"/>
    </row>
    <row r="50" spans="1:18">
      <c r="B50" s="1"/>
    </row>
    <row r="51" spans="1:18">
      <c r="B51" s="1"/>
    </row>
    <row r="52" spans="1:18">
      <c r="B52" s="1" t="s">
        <v>76</v>
      </c>
      <c r="C52" t="s">
        <v>81</v>
      </c>
      <c r="F52" s="4" t="s">
        <v>128</v>
      </c>
      <c r="G52" s="5"/>
      <c r="H52" s="5"/>
      <c r="I52" s="5"/>
      <c r="J52" s="5"/>
      <c r="K52" s="5"/>
      <c r="L52" s="5"/>
      <c r="M52" s="5"/>
    </row>
    <row r="53" spans="1:18">
      <c r="B53" s="1"/>
      <c r="F53" s="35" t="s">
        <v>129</v>
      </c>
      <c r="G53" s="5"/>
      <c r="H53" s="5"/>
      <c r="I53" s="5"/>
      <c r="J53" s="5"/>
      <c r="K53" s="5"/>
      <c r="L53" s="5"/>
      <c r="M53" s="5"/>
    </row>
    <row r="54" spans="1:18">
      <c r="B54" s="1"/>
      <c r="F54" s="35" t="s">
        <v>130</v>
      </c>
    </row>
    <row r="55" spans="1:18">
      <c r="B55" s="1"/>
      <c r="F55" s="35" t="s">
        <v>131</v>
      </c>
    </row>
    <row r="56" spans="1:18">
      <c r="B56" s="1"/>
      <c r="F56" s="35" t="s">
        <v>132</v>
      </c>
    </row>
    <row r="57" spans="1:18">
      <c r="B57" s="1"/>
      <c r="F57" s="35" t="s">
        <v>133</v>
      </c>
    </row>
    <row r="58" spans="1:18">
      <c r="B58" s="1"/>
      <c r="F58" s="35" t="s">
        <v>271</v>
      </c>
    </row>
    <row r="59" spans="1:18">
      <c r="B59" s="1"/>
      <c r="F59" s="35" t="s">
        <v>272</v>
      </c>
    </row>
    <row r="60" spans="1:18">
      <c r="B60" s="1"/>
      <c r="F60" s="36"/>
    </row>
    <row r="61" spans="1:18">
      <c r="B61" s="1"/>
    </row>
    <row r="62" spans="1:18">
      <c r="A62" s="1" t="s">
        <v>3</v>
      </c>
      <c r="B62" s="2" t="s">
        <v>248</v>
      </c>
    </row>
    <row r="63" spans="1:18">
      <c r="B63" s="1" t="s">
        <v>74</v>
      </c>
      <c r="C63" t="s">
        <v>249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>
      <c r="B64" s="1" t="s">
        <v>75</v>
      </c>
      <c r="C64" t="s">
        <v>250</v>
      </c>
      <c r="F64" s="4" t="s">
        <v>255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>
      <c r="B65" s="1"/>
      <c r="F65" s="35" t="s">
        <v>288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>
      <c r="B66" s="1"/>
      <c r="F66" s="35" t="s">
        <v>289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>
      <c r="B67" s="1"/>
      <c r="F67" s="35" t="s">
        <v>254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>
      <c r="B68" s="1"/>
      <c r="F68" s="35" t="s">
        <v>256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>
      <c r="B69" s="1"/>
      <c r="F69" s="35" t="s">
        <v>226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>
      <c r="B70" s="1"/>
      <c r="F70" s="36" t="s">
        <v>275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>
      <c r="B71" s="1" t="s">
        <v>76</v>
      </c>
      <c r="C71" t="s">
        <v>251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>
      <c r="B72" s="1" t="s">
        <v>77</v>
      </c>
      <c r="C72" t="s">
        <v>252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>
      <c r="B73" s="1"/>
      <c r="F73" s="4" t="s">
        <v>262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>
      <c r="B74" s="1"/>
      <c r="F74" s="35" t="s">
        <v>257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>
      <c r="B75" s="1"/>
      <c r="F75" s="35" t="s">
        <v>258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>
      <c r="B76" s="1"/>
      <c r="F76" s="35" t="s">
        <v>259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>
      <c r="B77" s="1"/>
      <c r="F77" s="35" t="s">
        <v>260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>
      <c r="B78" s="1"/>
      <c r="F78" s="35" t="s">
        <v>391</v>
      </c>
    </row>
    <row r="79" spans="2:18">
      <c r="B79" s="1"/>
      <c r="F79" s="35" t="s">
        <v>261</v>
      </c>
    </row>
    <row r="80" spans="2:18">
      <c r="F80" s="35" t="s">
        <v>263</v>
      </c>
    </row>
    <row r="81" spans="2:14">
      <c r="B81" s="1"/>
      <c r="F81" s="35" t="s">
        <v>264</v>
      </c>
    </row>
    <row r="82" spans="2:14">
      <c r="B82" s="1"/>
      <c r="F82" s="36" t="s">
        <v>265</v>
      </c>
    </row>
    <row r="83" spans="2:14">
      <c r="B83" s="1"/>
    </row>
    <row r="84" spans="2:14">
      <c r="B84" s="1" t="s">
        <v>83</v>
      </c>
      <c r="C84" t="s">
        <v>253</v>
      </c>
    </row>
    <row r="85" spans="2:14" ht="14.25" thickBot="1">
      <c r="B85" s="1"/>
    </row>
    <row r="86" spans="2:14">
      <c r="B86" s="125" t="s">
        <v>110</v>
      </c>
      <c r="C86" s="126"/>
      <c r="D86" s="130"/>
    </row>
    <row r="87" spans="2:14" ht="14.25" thickBot="1">
      <c r="B87" s="127"/>
      <c r="C87" s="128"/>
      <c r="D87" s="131"/>
    </row>
    <row r="88" spans="2:14">
      <c r="B88" s="77"/>
      <c r="C88" s="77"/>
      <c r="D88" s="77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2:14">
      <c r="B89" s="77" t="s">
        <v>385</v>
      </c>
      <c r="C89" s="77"/>
      <c r="D89" s="77"/>
      <c r="E89" s="5"/>
      <c r="F89" s="90" t="s">
        <v>395</v>
      </c>
      <c r="G89" s="87"/>
      <c r="H89" s="44"/>
      <c r="I89" s="44"/>
      <c r="J89" s="44"/>
      <c r="K89" s="44"/>
      <c r="L89" s="44"/>
      <c r="M89" s="44"/>
      <c r="N89" s="5"/>
    </row>
    <row r="90" spans="2:14">
      <c r="B90" s="77"/>
      <c r="C90" s="77"/>
      <c r="D90" s="77"/>
      <c r="E90" s="5"/>
      <c r="F90" s="91" t="s">
        <v>336</v>
      </c>
      <c r="G90" s="87"/>
      <c r="H90" s="5"/>
      <c r="I90" s="5"/>
      <c r="J90" s="5"/>
      <c r="K90" s="5"/>
      <c r="L90" s="5"/>
      <c r="M90" s="5"/>
      <c r="N90" s="5"/>
    </row>
    <row r="91" spans="2:14">
      <c r="B91" s="77"/>
      <c r="C91" s="77"/>
      <c r="D91" s="77"/>
      <c r="E91" s="5"/>
      <c r="F91" s="88" t="s">
        <v>338</v>
      </c>
      <c r="G91" s="44"/>
      <c r="H91" s="5"/>
      <c r="I91" s="5"/>
      <c r="J91" s="5"/>
      <c r="K91" s="5"/>
      <c r="L91" s="5"/>
      <c r="M91" s="5"/>
      <c r="N91" s="5"/>
    </row>
    <row r="92" spans="2:14">
      <c r="B92" s="77"/>
      <c r="C92" s="77"/>
      <c r="D92" s="77"/>
      <c r="E92" s="5"/>
      <c r="F92" s="88" t="s">
        <v>335</v>
      </c>
      <c r="G92" s="44"/>
      <c r="H92" s="5"/>
      <c r="I92" s="5"/>
      <c r="J92" s="5"/>
      <c r="K92" s="5"/>
      <c r="L92" s="5"/>
      <c r="M92" s="5"/>
      <c r="N92" s="5"/>
    </row>
    <row r="93" spans="2:14">
      <c r="B93" s="77"/>
      <c r="C93" s="77"/>
      <c r="D93" s="77"/>
      <c r="E93" s="5"/>
      <c r="F93" s="88" t="s">
        <v>117</v>
      </c>
      <c r="G93" s="44"/>
      <c r="H93" s="5"/>
      <c r="I93" s="5"/>
      <c r="J93" s="5"/>
      <c r="K93" s="5"/>
      <c r="L93" s="5"/>
      <c r="M93" s="5"/>
      <c r="N93" s="5"/>
    </row>
    <row r="94" spans="2:14">
      <c r="B94" s="77"/>
      <c r="C94" s="77"/>
      <c r="D94" s="77"/>
      <c r="E94" s="5"/>
      <c r="F94" s="88" t="s">
        <v>339</v>
      </c>
      <c r="G94" s="44"/>
      <c r="H94" s="5"/>
      <c r="I94" s="5"/>
      <c r="J94" s="5"/>
      <c r="K94" s="5"/>
      <c r="L94" s="5"/>
      <c r="M94" s="5"/>
      <c r="N94" s="5"/>
    </row>
    <row r="95" spans="2:14">
      <c r="B95" s="77"/>
      <c r="C95" s="77"/>
      <c r="D95" s="77"/>
      <c r="E95" s="5"/>
      <c r="F95" s="88" t="s">
        <v>340</v>
      </c>
      <c r="G95" s="44"/>
      <c r="H95" s="5"/>
      <c r="I95" s="5"/>
      <c r="J95" s="5"/>
      <c r="K95" s="5"/>
      <c r="L95" s="5"/>
      <c r="M95" s="5"/>
      <c r="N95" s="5"/>
    </row>
    <row r="96" spans="2:14">
      <c r="B96" s="77"/>
      <c r="C96" s="77"/>
      <c r="D96" s="77"/>
      <c r="E96" s="5"/>
      <c r="F96" s="89" t="s">
        <v>272</v>
      </c>
      <c r="G96" s="44"/>
      <c r="H96" s="5"/>
      <c r="I96" s="5"/>
      <c r="J96" s="5"/>
      <c r="K96" s="5"/>
      <c r="L96" s="5"/>
      <c r="M96" s="5"/>
      <c r="N96" s="5"/>
    </row>
    <row r="97" spans="1:14">
      <c r="B97" s="77"/>
      <c r="C97" s="77"/>
      <c r="D97" s="77"/>
      <c r="E97" s="5"/>
      <c r="F97" s="129"/>
      <c r="G97" s="129"/>
      <c r="H97" s="5"/>
      <c r="I97" s="5"/>
      <c r="J97" s="5"/>
      <c r="K97" s="5"/>
      <c r="L97" s="5"/>
      <c r="M97" s="5"/>
      <c r="N97" s="5"/>
    </row>
    <row r="98" spans="1:14">
      <c r="B98" s="77"/>
      <c r="C98" s="77"/>
      <c r="D98" s="77"/>
      <c r="E98" s="5"/>
      <c r="F98" s="129"/>
      <c r="G98" s="129"/>
      <c r="H98" s="5"/>
      <c r="I98" s="5"/>
      <c r="J98" s="5"/>
      <c r="K98" s="5"/>
      <c r="L98" s="5"/>
      <c r="M98" s="5"/>
      <c r="N98" s="5"/>
    </row>
    <row r="99" spans="1:14">
      <c r="B99" s="77"/>
      <c r="C99" s="77"/>
      <c r="D99" s="77"/>
      <c r="E99" s="5"/>
      <c r="F99" s="129"/>
      <c r="G99" s="129"/>
    </row>
    <row r="100" spans="1:14">
      <c r="B100" s="77"/>
      <c r="C100" s="77"/>
      <c r="D100" s="77"/>
      <c r="E100" s="5"/>
      <c r="F100" s="129"/>
      <c r="G100" s="129"/>
    </row>
    <row r="101" spans="1:14">
      <c r="B101" s="1"/>
      <c r="E101" s="5"/>
      <c r="F101" s="129"/>
      <c r="G101" s="129"/>
    </row>
    <row r="102" spans="1:14">
      <c r="B102" s="1"/>
      <c r="E102" s="5"/>
      <c r="F102" s="78"/>
      <c r="G102" s="78"/>
    </row>
    <row r="103" spans="1:14">
      <c r="A103" s="1" t="s">
        <v>215</v>
      </c>
      <c r="B103" s="2" t="s">
        <v>82</v>
      </c>
      <c r="E103" s="5"/>
      <c r="F103" s="129"/>
      <c r="G103" s="129"/>
    </row>
    <row r="104" spans="1:14">
      <c r="B104" s="1" t="s">
        <v>74</v>
      </c>
      <c r="C104" t="s">
        <v>86</v>
      </c>
    </row>
    <row r="105" spans="1:14">
      <c r="B105" s="1"/>
      <c r="F105" s="4" t="s">
        <v>118</v>
      </c>
    </row>
    <row r="106" spans="1:14">
      <c r="B106" s="1"/>
      <c r="F106" s="35" t="s">
        <v>114</v>
      </c>
    </row>
    <row r="107" spans="1:14">
      <c r="B107" s="1"/>
      <c r="F107" s="35" t="s">
        <v>115</v>
      </c>
    </row>
    <row r="108" spans="1:14">
      <c r="B108" s="1"/>
      <c r="F108" s="35" t="s">
        <v>116</v>
      </c>
    </row>
    <row r="109" spans="1:14">
      <c r="B109" s="1"/>
      <c r="F109" s="35" t="s">
        <v>117</v>
      </c>
      <c r="G109" t="s">
        <v>26</v>
      </c>
    </row>
    <row r="110" spans="1:14">
      <c r="B110" s="1"/>
      <c r="F110" s="35" t="s">
        <v>309</v>
      </c>
      <c r="G110" t="s">
        <v>27</v>
      </c>
    </row>
    <row r="111" spans="1:14">
      <c r="B111" s="1"/>
      <c r="F111" s="35" t="s">
        <v>300</v>
      </c>
      <c r="G111" t="s">
        <v>28</v>
      </c>
    </row>
    <row r="112" spans="1:14">
      <c r="B112" s="1"/>
      <c r="F112" s="36"/>
      <c r="G112" t="s">
        <v>29</v>
      </c>
    </row>
    <row r="113" spans="1:7">
      <c r="B113" s="1"/>
      <c r="G113" t="s">
        <v>30</v>
      </c>
    </row>
    <row r="114" spans="1:7">
      <c r="B114" s="1" t="s">
        <v>87</v>
      </c>
      <c r="G114" t="s">
        <v>31</v>
      </c>
    </row>
    <row r="115" spans="1:7">
      <c r="A115" s="1" t="s">
        <v>348</v>
      </c>
      <c r="B115" t="s">
        <v>15</v>
      </c>
      <c r="G115" t="s">
        <v>32</v>
      </c>
    </row>
    <row r="116" spans="1:7">
      <c r="B116" s="1" t="s">
        <v>74</v>
      </c>
      <c r="C116" t="s">
        <v>88</v>
      </c>
      <c r="F116" s="4" t="s">
        <v>134</v>
      </c>
      <c r="G116" t="s">
        <v>33</v>
      </c>
    </row>
    <row r="117" spans="1:7">
      <c r="B117" s="1"/>
      <c r="F117" s="35" t="s">
        <v>135</v>
      </c>
      <c r="G117" t="s">
        <v>34</v>
      </c>
    </row>
    <row r="118" spans="1:7">
      <c r="B118" s="1"/>
      <c r="F118" s="35" t="s">
        <v>136</v>
      </c>
      <c r="G118" t="s">
        <v>8</v>
      </c>
    </row>
    <row r="119" spans="1:7">
      <c r="B119" s="1"/>
      <c r="F119" s="35" t="s">
        <v>137</v>
      </c>
    </row>
    <row r="120" spans="1:7">
      <c r="B120" s="1"/>
      <c r="F120" s="35" t="s">
        <v>138</v>
      </c>
    </row>
    <row r="121" spans="1:7">
      <c r="B121" s="1"/>
      <c r="F121" s="35" t="s">
        <v>139</v>
      </c>
    </row>
    <row r="122" spans="1:7">
      <c r="B122" s="1"/>
      <c r="F122" s="35" t="s">
        <v>140</v>
      </c>
    </row>
    <row r="123" spans="1:7">
      <c r="B123" s="1"/>
      <c r="F123" s="35" t="s">
        <v>141</v>
      </c>
    </row>
    <row r="124" spans="1:7">
      <c r="B124" s="1"/>
      <c r="F124" s="35" t="s">
        <v>142</v>
      </c>
    </row>
    <row r="125" spans="1:7">
      <c r="B125" s="1"/>
      <c r="F125" s="35" t="s">
        <v>143</v>
      </c>
    </row>
    <row r="126" spans="1:7">
      <c r="B126" s="1"/>
      <c r="F126" s="35" t="s">
        <v>144</v>
      </c>
    </row>
    <row r="127" spans="1:7">
      <c r="B127" s="1"/>
      <c r="F127" s="35" t="s">
        <v>145</v>
      </c>
    </row>
    <row r="128" spans="1:7">
      <c r="B128" s="1"/>
      <c r="F128" s="35" t="s">
        <v>245</v>
      </c>
    </row>
    <row r="129" spans="1:6">
      <c r="B129" s="1"/>
      <c r="F129" s="35" t="s">
        <v>246</v>
      </c>
    </row>
    <row r="130" spans="1:6">
      <c r="B130" s="1"/>
      <c r="F130" s="35" t="s">
        <v>247</v>
      </c>
    </row>
    <row r="131" spans="1:6">
      <c r="B131" s="1"/>
      <c r="F131" s="36"/>
    </row>
    <row r="132" spans="1:6">
      <c r="A132" s="1"/>
      <c r="B132" s="1" t="s">
        <v>75</v>
      </c>
      <c r="C132" t="s">
        <v>311</v>
      </c>
    </row>
    <row r="133" spans="1:6">
      <c r="A133" s="1"/>
      <c r="F133" s="4" t="s">
        <v>312</v>
      </c>
    </row>
    <row r="134" spans="1:6">
      <c r="F134" s="35" t="s">
        <v>313</v>
      </c>
    </row>
    <row r="135" spans="1:6">
      <c r="F135" s="35" t="s">
        <v>314</v>
      </c>
    </row>
    <row r="136" spans="1:6">
      <c r="F136" s="35" t="s">
        <v>374</v>
      </c>
    </row>
    <row r="137" spans="1:6">
      <c r="C137" s="34"/>
      <c r="F137" s="35" t="s">
        <v>376</v>
      </c>
    </row>
    <row r="138" spans="1:6">
      <c r="C138" s="34"/>
      <c r="F138" s="36"/>
    </row>
    <row r="139" spans="1:6">
      <c r="A139" s="1" t="s">
        <v>217</v>
      </c>
      <c r="B139" t="s">
        <v>5</v>
      </c>
    </row>
    <row r="140" spans="1:6">
      <c r="B140" s="1" t="s">
        <v>74</v>
      </c>
      <c r="C140" t="s">
        <v>6</v>
      </c>
      <c r="F140" s="4" t="s">
        <v>146</v>
      </c>
    </row>
    <row r="141" spans="1:6">
      <c r="B141" s="1"/>
      <c r="F141" s="35" t="s">
        <v>147</v>
      </c>
    </row>
    <row r="142" spans="1:6">
      <c r="B142" s="1" t="s">
        <v>75</v>
      </c>
      <c r="C142" t="s">
        <v>7</v>
      </c>
      <c r="F142" s="36"/>
    </row>
    <row r="143" spans="1:6">
      <c r="B143" s="1" t="s">
        <v>76</v>
      </c>
      <c r="C143" t="s">
        <v>93</v>
      </c>
    </row>
    <row r="144" spans="1:6">
      <c r="B144" s="1" t="s">
        <v>77</v>
      </c>
      <c r="C144" t="s">
        <v>94</v>
      </c>
      <c r="F144" s="4" t="s">
        <v>148</v>
      </c>
    </row>
    <row r="145" spans="1:6">
      <c r="B145" s="1"/>
      <c r="F145" s="35" t="s">
        <v>149</v>
      </c>
    </row>
    <row r="146" spans="1:6">
      <c r="B146" s="1"/>
      <c r="F146" s="35" t="s">
        <v>357</v>
      </c>
    </row>
    <row r="147" spans="1:6">
      <c r="B147" s="1"/>
      <c r="F147" s="35" t="s">
        <v>150</v>
      </c>
    </row>
    <row r="148" spans="1:6">
      <c r="B148" s="1"/>
      <c r="F148" s="35" t="s">
        <v>151</v>
      </c>
    </row>
    <row r="149" spans="1:6">
      <c r="B149" s="1"/>
      <c r="F149" s="35" t="s">
        <v>152</v>
      </c>
    </row>
    <row r="150" spans="1:6">
      <c r="B150" s="1"/>
      <c r="F150" s="35" t="s">
        <v>153</v>
      </c>
    </row>
    <row r="151" spans="1:6">
      <c r="B151" s="1"/>
      <c r="F151" s="35" t="s">
        <v>154</v>
      </c>
    </row>
    <row r="152" spans="1:6">
      <c r="B152" s="1"/>
      <c r="F152" s="36"/>
    </row>
    <row r="153" spans="1:6">
      <c r="B153" s="1" t="s">
        <v>83</v>
      </c>
      <c r="C153" t="s">
        <v>16</v>
      </c>
    </row>
    <row r="154" spans="1:6">
      <c r="B154" s="1"/>
      <c r="F154" s="4" t="s">
        <v>155</v>
      </c>
    </row>
    <row r="155" spans="1:6">
      <c r="B155" s="1"/>
      <c r="F155" s="35" t="s">
        <v>125</v>
      </c>
    </row>
    <row r="156" spans="1:6">
      <c r="B156" s="1"/>
      <c r="F156" s="35" t="s">
        <v>156</v>
      </c>
    </row>
    <row r="157" spans="1:6">
      <c r="B157" s="1"/>
      <c r="F157" s="35" t="s">
        <v>157</v>
      </c>
    </row>
    <row r="158" spans="1:6">
      <c r="B158" s="1"/>
      <c r="F158" s="36"/>
    </row>
    <row r="159" spans="1:6">
      <c r="B159" s="1"/>
    </row>
    <row r="160" spans="1:6">
      <c r="A160" s="1" t="s">
        <v>218</v>
      </c>
      <c r="B160" s="2" t="s">
        <v>95</v>
      </c>
      <c r="F160" s="4" t="s">
        <v>17</v>
      </c>
    </row>
    <row r="161" spans="1:6">
      <c r="B161" s="1" t="s">
        <v>74</v>
      </c>
      <c r="F161" s="35" t="s">
        <v>18</v>
      </c>
    </row>
    <row r="162" spans="1:6">
      <c r="A162" s="1" t="s">
        <v>96</v>
      </c>
      <c r="B162" s="1" t="s">
        <v>75</v>
      </c>
      <c r="F162" s="35" t="s">
        <v>19</v>
      </c>
    </row>
    <row r="163" spans="1:6">
      <c r="B163" s="1" t="s">
        <v>76</v>
      </c>
      <c r="F163" s="35" t="s">
        <v>20</v>
      </c>
    </row>
    <row r="164" spans="1:6">
      <c r="B164" s="1" t="s">
        <v>77</v>
      </c>
      <c r="F164" s="35" t="s">
        <v>21</v>
      </c>
    </row>
    <row r="165" spans="1:6">
      <c r="B165" s="1" t="s">
        <v>83</v>
      </c>
      <c r="F165" s="35" t="s">
        <v>22</v>
      </c>
    </row>
    <row r="166" spans="1:6">
      <c r="B166" s="1"/>
      <c r="F166" s="35" t="s">
        <v>23</v>
      </c>
    </row>
    <row r="167" spans="1:6">
      <c r="B167" s="1"/>
      <c r="F167" s="35" t="s">
        <v>24</v>
      </c>
    </row>
    <row r="168" spans="1:6">
      <c r="B168" s="1"/>
      <c r="F168" s="35" t="s">
        <v>25</v>
      </c>
    </row>
    <row r="169" spans="1:6">
      <c r="B169" s="1"/>
      <c r="F169" s="35" t="s">
        <v>294</v>
      </c>
    </row>
    <row r="170" spans="1:6">
      <c r="B170" s="1"/>
      <c r="F170" s="35"/>
    </row>
    <row r="171" spans="1:6">
      <c r="B171" s="1"/>
      <c r="F171" s="35"/>
    </row>
    <row r="172" spans="1:6">
      <c r="B172" s="1"/>
      <c r="F172" s="35"/>
    </row>
    <row r="173" spans="1:6">
      <c r="B173" s="1"/>
      <c r="F173" s="36"/>
    </row>
    <row r="174" spans="1:6">
      <c r="A174">
        <v>10</v>
      </c>
      <c r="B174" s="2" t="s">
        <v>230</v>
      </c>
    </row>
    <row r="175" spans="1:6">
      <c r="B175" s="1" t="s">
        <v>74</v>
      </c>
      <c r="C175" t="s">
        <v>231</v>
      </c>
      <c r="F175" s="4" t="s">
        <v>233</v>
      </c>
    </row>
    <row r="176" spans="1:6">
      <c r="B176" s="1"/>
      <c r="F176" s="35" t="s">
        <v>234</v>
      </c>
    </row>
    <row r="177" spans="1:6">
      <c r="B177" s="1"/>
      <c r="F177" s="35" t="s">
        <v>235</v>
      </c>
    </row>
    <row r="178" spans="1:6">
      <c r="B178" s="1"/>
      <c r="F178" s="35" t="s">
        <v>236</v>
      </c>
    </row>
    <row r="179" spans="1:6">
      <c r="B179" s="1"/>
      <c r="F179" s="36"/>
    </row>
    <row r="181" spans="1:6">
      <c r="B181" s="1" t="s">
        <v>75</v>
      </c>
      <c r="C181" t="s">
        <v>232</v>
      </c>
      <c r="F181" s="4" t="s">
        <v>237</v>
      </c>
    </row>
    <row r="182" spans="1:6">
      <c r="B182" s="1"/>
      <c r="F182" s="35" t="s">
        <v>238</v>
      </c>
    </row>
    <row r="183" spans="1:6">
      <c r="B183" s="1"/>
      <c r="F183" s="35" t="s">
        <v>239</v>
      </c>
    </row>
    <row r="184" spans="1:6">
      <c r="F184" s="35" t="s">
        <v>240</v>
      </c>
    </row>
    <row r="185" spans="1:6">
      <c r="F185" s="35" t="s">
        <v>241</v>
      </c>
    </row>
    <row r="186" spans="1:6">
      <c r="F186" s="35" t="s">
        <v>242</v>
      </c>
    </row>
    <row r="187" spans="1:6">
      <c r="F187" s="36"/>
    </row>
    <row r="189" spans="1:6">
      <c r="A189" s="1" t="s">
        <v>349</v>
      </c>
      <c r="B189" s="2" t="s">
        <v>97</v>
      </c>
    </row>
    <row r="190" spans="1:6">
      <c r="B190" s="1" t="s">
        <v>74</v>
      </c>
      <c r="C190" t="s">
        <v>98</v>
      </c>
    </row>
    <row r="191" spans="1:6">
      <c r="B191" s="1" t="s">
        <v>75</v>
      </c>
      <c r="C191" t="s">
        <v>99</v>
      </c>
    </row>
    <row r="192" spans="1:6">
      <c r="B192" s="1" t="s">
        <v>76</v>
      </c>
      <c r="C192" t="s">
        <v>85</v>
      </c>
    </row>
    <row r="193" spans="2:6">
      <c r="B193" s="1"/>
      <c r="F193" s="4" t="s">
        <v>159</v>
      </c>
    </row>
    <row r="194" spans="2:6">
      <c r="B194" s="1"/>
      <c r="F194" s="35" t="s">
        <v>158</v>
      </c>
    </row>
    <row r="195" spans="2:6">
      <c r="B195" s="1"/>
      <c r="F195" s="35" t="s">
        <v>282</v>
      </c>
    </row>
    <row r="196" spans="2:6">
      <c r="B196" s="1"/>
      <c r="F196" s="35" t="s">
        <v>297</v>
      </c>
    </row>
    <row r="197" spans="2:6">
      <c r="B197" s="1"/>
      <c r="F197" s="35" t="s">
        <v>298</v>
      </c>
    </row>
    <row r="198" spans="2:6">
      <c r="B198" s="1"/>
      <c r="F198" s="35" t="s">
        <v>299</v>
      </c>
    </row>
    <row r="199" spans="2:6">
      <c r="B199" s="1"/>
      <c r="F199" s="35" t="s">
        <v>295</v>
      </c>
    </row>
    <row r="200" spans="2:6">
      <c r="B200" s="1"/>
      <c r="F200" s="35" t="s">
        <v>272</v>
      </c>
    </row>
    <row r="201" spans="2:6">
      <c r="B201" s="1"/>
      <c r="F201" s="36"/>
    </row>
    <row r="202" spans="2:6">
      <c r="B202" s="1"/>
    </row>
    <row r="203" spans="2:6">
      <c r="B203" s="1"/>
      <c r="F203" t="s">
        <v>40</v>
      </c>
    </row>
    <row r="204" spans="2:6">
      <c r="B204" s="1" t="s">
        <v>77</v>
      </c>
      <c r="C204" t="s">
        <v>100</v>
      </c>
    </row>
    <row r="205" spans="2:6">
      <c r="B205" s="1" t="s">
        <v>96</v>
      </c>
      <c r="C205" s="34" t="s">
        <v>89</v>
      </c>
      <c r="D205" t="s">
        <v>101</v>
      </c>
      <c r="F205" s="4" t="s">
        <v>162</v>
      </c>
    </row>
    <row r="206" spans="2:6">
      <c r="B206" s="1"/>
      <c r="C206" s="34"/>
      <c r="F206" s="35" t="s">
        <v>160</v>
      </c>
    </row>
    <row r="207" spans="2:6">
      <c r="B207" s="1"/>
      <c r="C207" s="34"/>
      <c r="F207" s="35" t="s">
        <v>161</v>
      </c>
    </row>
    <row r="208" spans="2:6">
      <c r="B208" s="1"/>
      <c r="C208" s="34"/>
      <c r="F208" s="35" t="s">
        <v>169</v>
      </c>
    </row>
    <row r="209" spans="2:6">
      <c r="B209" s="1"/>
      <c r="C209" s="34"/>
      <c r="F209" s="35" t="s">
        <v>168</v>
      </c>
    </row>
    <row r="210" spans="2:6">
      <c r="B210" s="1"/>
      <c r="C210" s="34"/>
      <c r="F210" s="35" t="s">
        <v>301</v>
      </c>
    </row>
    <row r="211" spans="2:6">
      <c r="B211" s="1"/>
      <c r="C211" s="34"/>
      <c r="F211" s="36" t="s">
        <v>302</v>
      </c>
    </row>
    <row r="212" spans="2:6">
      <c r="B212" s="1"/>
      <c r="C212" s="34"/>
    </row>
    <row r="213" spans="2:6">
      <c r="B213" s="1"/>
      <c r="C213" s="34"/>
      <c r="D213" t="s">
        <v>104</v>
      </c>
      <c r="F213" s="4" t="s">
        <v>164</v>
      </c>
    </row>
    <row r="214" spans="2:6">
      <c r="B214" s="1"/>
      <c r="C214" s="34"/>
      <c r="F214" s="35" t="s">
        <v>163</v>
      </c>
    </row>
    <row r="215" spans="2:6">
      <c r="B215" s="1"/>
      <c r="C215" s="34"/>
      <c r="F215" s="35" t="s">
        <v>165</v>
      </c>
    </row>
    <row r="216" spans="2:6">
      <c r="B216" s="1"/>
      <c r="C216" s="34"/>
      <c r="F216" s="35" t="s">
        <v>167</v>
      </c>
    </row>
    <row r="217" spans="2:6">
      <c r="B217" s="1"/>
      <c r="C217" s="34"/>
      <c r="F217" s="35" t="s">
        <v>166</v>
      </c>
    </row>
    <row r="218" spans="2:6">
      <c r="B218" s="1"/>
      <c r="C218" s="34"/>
      <c r="F218" s="35" t="s">
        <v>170</v>
      </c>
    </row>
    <row r="219" spans="2:6">
      <c r="B219" s="1"/>
      <c r="C219" s="34"/>
      <c r="F219" s="35"/>
    </row>
    <row r="220" spans="2:6">
      <c r="B220" s="1"/>
      <c r="C220" s="34"/>
      <c r="F220" s="36"/>
    </row>
    <row r="221" spans="2:6">
      <c r="B221" s="1"/>
    </row>
    <row r="222" spans="2:6">
      <c r="B222" s="1"/>
      <c r="C222" s="34" t="s">
        <v>90</v>
      </c>
      <c r="D222" t="s">
        <v>102</v>
      </c>
      <c r="F222" s="4" t="s">
        <v>171</v>
      </c>
    </row>
    <row r="223" spans="2:6">
      <c r="B223" s="1"/>
      <c r="C223" s="34"/>
      <c r="F223" s="35" t="s">
        <v>172</v>
      </c>
    </row>
    <row r="224" spans="2:6">
      <c r="B224" s="1"/>
      <c r="C224" s="34"/>
      <c r="F224" s="35" t="s">
        <v>173</v>
      </c>
    </row>
    <row r="225" spans="2:6">
      <c r="B225" s="1"/>
      <c r="C225" s="34"/>
      <c r="F225" s="35" t="s">
        <v>174</v>
      </c>
    </row>
    <row r="226" spans="2:6">
      <c r="B226" s="1"/>
      <c r="C226" s="34"/>
      <c r="F226" s="35" t="s">
        <v>175</v>
      </c>
    </row>
    <row r="227" spans="2:6">
      <c r="B227" s="1"/>
      <c r="C227" s="34"/>
      <c r="F227" s="35"/>
    </row>
    <row r="228" spans="2:6">
      <c r="B228" s="1"/>
      <c r="C228" s="34"/>
      <c r="F228" s="36"/>
    </row>
    <row r="229" spans="2:6">
      <c r="B229" s="1"/>
      <c r="C229" s="34"/>
    </row>
    <row r="230" spans="2:6">
      <c r="B230" s="1"/>
      <c r="D230" t="s">
        <v>103</v>
      </c>
      <c r="F230" s="4" t="s">
        <v>176</v>
      </c>
    </row>
    <row r="231" spans="2:6">
      <c r="B231" s="1"/>
      <c r="F231" s="35" t="s">
        <v>177</v>
      </c>
    </row>
    <row r="232" spans="2:6">
      <c r="B232" s="1"/>
      <c r="F232" s="35" t="s">
        <v>178</v>
      </c>
    </row>
    <row r="233" spans="2:6">
      <c r="B233" s="1"/>
      <c r="F233" s="35" t="s">
        <v>179</v>
      </c>
    </row>
    <row r="234" spans="2:6">
      <c r="B234" s="1"/>
      <c r="F234" s="35" t="s">
        <v>285</v>
      </c>
    </row>
    <row r="235" spans="2:6">
      <c r="B235" s="1"/>
      <c r="F235" s="35" t="s">
        <v>284</v>
      </c>
    </row>
    <row r="236" spans="2:6">
      <c r="B236" s="1"/>
      <c r="F236" s="36"/>
    </row>
    <row r="237" spans="2:6">
      <c r="B237" s="1"/>
    </row>
    <row r="238" spans="2:6">
      <c r="B238" s="1"/>
      <c r="C238" s="34" t="s">
        <v>91</v>
      </c>
      <c r="D238" t="s">
        <v>105</v>
      </c>
    </row>
    <row r="239" spans="2:6">
      <c r="B239" s="1"/>
      <c r="F239" s="4" t="s">
        <v>181</v>
      </c>
    </row>
    <row r="240" spans="2:6">
      <c r="B240" s="1"/>
      <c r="F240" s="35" t="s">
        <v>180</v>
      </c>
    </row>
    <row r="241" spans="2:6">
      <c r="B241" s="1"/>
      <c r="F241" s="35" t="s">
        <v>182</v>
      </c>
    </row>
    <row r="242" spans="2:6">
      <c r="B242" s="1"/>
      <c r="F242" s="35" t="s">
        <v>183</v>
      </c>
    </row>
    <row r="243" spans="2:6">
      <c r="B243" s="1"/>
      <c r="F243" s="35" t="s">
        <v>296</v>
      </c>
    </row>
    <row r="244" spans="2:6">
      <c r="B244" s="1"/>
      <c r="F244" s="36"/>
    </row>
    <row r="245" spans="2:6">
      <c r="B245" s="1"/>
    </row>
    <row r="246" spans="2:6">
      <c r="B246" s="1"/>
      <c r="D246" t="s">
        <v>106</v>
      </c>
      <c r="F246" s="4" t="s">
        <v>185</v>
      </c>
    </row>
    <row r="247" spans="2:6">
      <c r="B247" s="1"/>
      <c r="F247" s="35" t="s">
        <v>184</v>
      </c>
    </row>
    <row r="248" spans="2:6">
      <c r="B248" s="1"/>
      <c r="F248" s="35" t="s">
        <v>186</v>
      </c>
    </row>
    <row r="249" spans="2:6">
      <c r="B249" s="1"/>
      <c r="F249" s="35" t="s">
        <v>187</v>
      </c>
    </row>
    <row r="250" spans="2:6">
      <c r="B250" s="1"/>
      <c r="F250" s="35" t="s">
        <v>315</v>
      </c>
    </row>
    <row r="251" spans="2:6">
      <c r="B251" s="1"/>
      <c r="F251" s="36"/>
    </row>
    <row r="252" spans="2:6">
      <c r="B252" s="1"/>
      <c r="F252" s="5"/>
    </row>
    <row r="253" spans="2:6">
      <c r="B253" s="1"/>
      <c r="C253" s="34" t="s">
        <v>92</v>
      </c>
      <c r="D253" t="s">
        <v>107</v>
      </c>
      <c r="F253" s="40" t="s">
        <v>189</v>
      </c>
    </row>
    <row r="254" spans="2:6">
      <c r="B254" s="1"/>
      <c r="C254" s="34"/>
      <c r="F254" s="41" t="s">
        <v>188</v>
      </c>
    </row>
    <row r="255" spans="2:6">
      <c r="B255" s="1"/>
      <c r="C255" s="34"/>
      <c r="F255" s="41" t="s">
        <v>190</v>
      </c>
    </row>
    <row r="256" spans="2:6">
      <c r="B256" s="1"/>
      <c r="C256" s="34"/>
      <c r="F256" s="41" t="s">
        <v>191</v>
      </c>
    </row>
    <row r="257" spans="1:11">
      <c r="B257" s="1"/>
      <c r="C257" s="34"/>
      <c r="F257" s="41" t="s">
        <v>192</v>
      </c>
    </row>
    <row r="258" spans="1:11">
      <c r="B258" s="1"/>
      <c r="C258" s="34"/>
      <c r="F258" s="41"/>
    </row>
    <row r="259" spans="1:11">
      <c r="B259" s="1"/>
      <c r="C259" s="34"/>
      <c r="F259" s="42"/>
    </row>
    <row r="260" spans="1:11">
      <c r="B260" s="1"/>
      <c r="C260" s="34"/>
    </row>
    <row r="261" spans="1:11">
      <c r="B261" s="1"/>
      <c r="D261" t="s">
        <v>108</v>
      </c>
      <c r="F261" s="40" t="s">
        <v>193</v>
      </c>
    </row>
    <row r="262" spans="1:11">
      <c r="B262" s="1"/>
      <c r="F262" s="41" t="s">
        <v>194</v>
      </c>
    </row>
    <row r="263" spans="1:11">
      <c r="B263" s="1"/>
      <c r="F263" s="41" t="s">
        <v>195</v>
      </c>
    </row>
    <row r="264" spans="1:11">
      <c r="F264" s="41" t="s">
        <v>196</v>
      </c>
    </row>
    <row r="265" spans="1:11">
      <c r="F265" s="35" t="s">
        <v>287</v>
      </c>
    </row>
    <row r="266" spans="1:11">
      <c r="F266" s="35" t="s">
        <v>286</v>
      </c>
    </row>
    <row r="267" spans="1:11">
      <c r="F267" s="36"/>
    </row>
    <row r="268" spans="1:11">
      <c r="F268" s="5"/>
    </row>
    <row r="269" spans="1:11">
      <c r="A269" s="62" t="s">
        <v>350</v>
      </c>
      <c r="B269" s="63" t="s">
        <v>321</v>
      </c>
      <c r="C269" s="63"/>
      <c r="D269" s="63"/>
    </row>
    <row r="270" spans="1:11">
      <c r="C270" s="34" t="s">
        <v>316</v>
      </c>
      <c r="D270" t="s">
        <v>317</v>
      </c>
      <c r="F270" s="4" t="s">
        <v>322</v>
      </c>
      <c r="G270" s="63"/>
      <c r="H270" s="63"/>
      <c r="I270" s="63"/>
      <c r="J270" s="63"/>
      <c r="K270" s="63"/>
    </row>
    <row r="271" spans="1:11">
      <c r="F271" s="35" t="s">
        <v>323</v>
      </c>
      <c r="G271" s="63" t="s">
        <v>9</v>
      </c>
      <c r="H271" s="63"/>
      <c r="I271" s="63"/>
      <c r="J271" s="63"/>
      <c r="K271" s="63"/>
    </row>
    <row r="272" spans="1:11">
      <c r="F272" s="35" t="s">
        <v>324</v>
      </c>
      <c r="G272" s="63" t="s">
        <v>9</v>
      </c>
      <c r="H272" s="63"/>
      <c r="I272" s="63"/>
      <c r="J272" s="63"/>
      <c r="K272" s="63"/>
    </row>
    <row r="273" spans="3:11">
      <c r="F273" s="35" t="s">
        <v>325</v>
      </c>
      <c r="G273" s="64" t="s">
        <v>9</v>
      </c>
      <c r="H273" s="64"/>
      <c r="I273" s="64"/>
      <c r="J273" s="64"/>
      <c r="K273" s="64"/>
    </row>
    <row r="274" spans="3:11">
      <c r="F274" s="36"/>
      <c r="G274" s="64"/>
      <c r="H274" s="64"/>
      <c r="I274" s="64"/>
      <c r="J274" s="64"/>
      <c r="K274" s="64"/>
    </row>
    <row r="275" spans="3:11">
      <c r="G275" s="63" t="s">
        <v>9</v>
      </c>
      <c r="H275" s="63"/>
      <c r="I275" s="63"/>
      <c r="J275" s="63"/>
      <c r="K275" s="63"/>
    </row>
    <row r="276" spans="3:11">
      <c r="C276" s="34" t="s">
        <v>318</v>
      </c>
      <c r="D276" t="s">
        <v>326</v>
      </c>
      <c r="G276" s="64" t="s">
        <v>9</v>
      </c>
      <c r="H276" s="64"/>
      <c r="I276" s="64"/>
      <c r="J276" s="64"/>
      <c r="K276" s="64"/>
    </row>
    <row r="277" spans="3:11">
      <c r="C277" s="34"/>
      <c r="F277" s="4" t="s">
        <v>327</v>
      </c>
      <c r="G277" s="64"/>
      <c r="H277" s="64"/>
      <c r="I277" s="64"/>
      <c r="J277" s="64"/>
      <c r="K277" s="64"/>
    </row>
    <row r="278" spans="3:11">
      <c r="C278" s="34"/>
      <c r="F278" s="35" t="s">
        <v>328</v>
      </c>
    </row>
    <row r="279" spans="3:11">
      <c r="C279" s="34"/>
      <c r="F279" s="35" t="s">
        <v>329</v>
      </c>
    </row>
    <row r="280" spans="3:11">
      <c r="C280" s="34"/>
      <c r="F280" s="35" t="s">
        <v>379</v>
      </c>
    </row>
    <row r="281" spans="3:11">
      <c r="C281" s="34"/>
      <c r="F281" s="35"/>
    </row>
    <row r="282" spans="3:11">
      <c r="C282" s="34"/>
      <c r="F282" s="36"/>
    </row>
    <row r="284" spans="3:11">
      <c r="C284" s="34" t="s">
        <v>320</v>
      </c>
      <c r="D284" t="s">
        <v>330</v>
      </c>
    </row>
    <row r="285" spans="3:11">
      <c r="C285" s="34" t="s">
        <v>303</v>
      </c>
      <c r="F285" s="4" t="s">
        <v>331</v>
      </c>
    </row>
    <row r="286" spans="3:11">
      <c r="C286" s="34" t="s">
        <v>303</v>
      </c>
      <c r="F286" s="35" t="s">
        <v>332</v>
      </c>
    </row>
    <row r="287" spans="3:11">
      <c r="C287" s="34" t="s">
        <v>303</v>
      </c>
      <c r="F287" s="35" t="s">
        <v>333</v>
      </c>
    </row>
    <row r="288" spans="3:11">
      <c r="F288" s="35" t="s">
        <v>325</v>
      </c>
    </row>
    <row r="289" spans="6:6">
      <c r="F289" s="36"/>
    </row>
  </sheetData>
  <mergeCells count="7">
    <mergeCell ref="F99:G99"/>
    <mergeCell ref="F100:G100"/>
    <mergeCell ref="F101:G101"/>
    <mergeCell ref="F103:G103"/>
    <mergeCell ref="B86:D87"/>
    <mergeCell ref="F97:G97"/>
    <mergeCell ref="F98:G98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（別紙）活動調査</vt:lpstr>
      <vt:lpstr>軽費調査項目</vt:lpstr>
      <vt:lpstr>調査項目入力規則</vt:lpstr>
      <vt:lpstr>軽費調査項目!Print_Area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小岩井雅彦</dc:creator>
  <cp:lastModifiedBy>user</cp:lastModifiedBy>
  <cp:lastPrinted>2019-04-23T22:24:37Z</cp:lastPrinted>
  <dcterms:created xsi:type="dcterms:W3CDTF">2019-04-02T04:11:50Z</dcterms:created>
  <dcterms:modified xsi:type="dcterms:W3CDTF">2019-09-09T06:59:51Z</dcterms:modified>
</cp:coreProperties>
</file>